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SCOM\Downloads\"/>
    </mc:Choice>
  </mc:AlternateContent>
  <bookViews>
    <workbookView xWindow="0" yWindow="0" windowWidth="20940" windowHeight="10275"/>
  </bookViews>
  <sheets>
    <sheet name="업종별계약자" sheetId="4" r:id="rId1"/>
    <sheet name="서비스유형별계약자" sheetId="5" r:id="rId2"/>
    <sheet name="업종별운용금액" sheetId="6" r:id="rId3"/>
    <sheet name="서비스유형별운용금액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6" i="6" l="1"/>
  <c r="E86" i="5"/>
  <c r="F86" i="4"/>
  <c r="E84" i="7" l="1"/>
  <c r="F84" i="6"/>
  <c r="E84" i="5"/>
  <c r="F84" i="4"/>
  <c r="E83" i="7" l="1"/>
  <c r="F83" i="6"/>
  <c r="E83" i="5"/>
  <c r="F83" i="4"/>
  <c r="E82" i="7" l="1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C24" i="7"/>
  <c r="E24" i="7" s="1"/>
  <c r="E23" i="7"/>
  <c r="C23" i="7"/>
  <c r="C22" i="7"/>
  <c r="E22" i="7" s="1"/>
  <c r="E21" i="7"/>
  <c r="E20" i="7"/>
  <c r="C20" i="7"/>
  <c r="C19" i="7"/>
  <c r="E19" i="7" s="1"/>
  <c r="E18" i="7"/>
  <c r="C18" i="7"/>
  <c r="C17" i="7"/>
  <c r="E17" i="7" s="1"/>
  <c r="E16" i="7"/>
  <c r="C16" i="7"/>
  <c r="C15" i="7"/>
  <c r="E15" i="7" s="1"/>
  <c r="E14" i="7"/>
  <c r="C14" i="7"/>
  <c r="E13" i="7"/>
  <c r="E12" i="7"/>
  <c r="E11" i="7"/>
  <c r="E10" i="7"/>
  <c r="E9" i="7"/>
  <c r="E8" i="7"/>
  <c r="E7" i="7"/>
  <c r="E6" i="7"/>
  <c r="E5" i="7"/>
  <c r="E4" i="7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D24" i="6"/>
  <c r="F24" i="6" s="1"/>
  <c r="F23" i="6"/>
  <c r="D23" i="6"/>
  <c r="D22" i="6"/>
  <c r="F22" i="6" s="1"/>
  <c r="F21" i="6"/>
  <c r="D21" i="6"/>
  <c r="D20" i="6"/>
  <c r="F20" i="6" s="1"/>
  <c r="F19" i="6"/>
  <c r="D19" i="6"/>
  <c r="D18" i="6"/>
  <c r="F18" i="6" s="1"/>
  <c r="F17" i="6"/>
  <c r="D17" i="6"/>
  <c r="F16" i="6"/>
  <c r="D16" i="6"/>
  <c r="F15" i="6"/>
  <c r="D15" i="6"/>
  <c r="F14" i="6"/>
  <c r="D14" i="6"/>
  <c r="F13" i="6"/>
  <c r="F12" i="6"/>
  <c r="F11" i="6"/>
  <c r="F10" i="6"/>
  <c r="F9" i="6"/>
  <c r="F8" i="6"/>
  <c r="F7" i="6"/>
  <c r="F6" i="6"/>
  <c r="F5" i="6"/>
  <c r="F4" i="6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C24" i="5"/>
  <c r="E24" i="5" s="1"/>
  <c r="C23" i="5"/>
  <c r="E23" i="5" s="1"/>
  <c r="C22" i="5"/>
  <c r="E22" i="5" s="1"/>
  <c r="C21" i="5"/>
  <c r="E21" i="5" s="1"/>
  <c r="C20" i="5"/>
  <c r="E20" i="5" s="1"/>
  <c r="C19" i="5"/>
  <c r="E19" i="5" s="1"/>
  <c r="C18" i="5"/>
  <c r="E18" i="5" s="1"/>
  <c r="C17" i="5"/>
  <c r="E17" i="5" s="1"/>
  <c r="C16" i="5"/>
  <c r="E16" i="5" s="1"/>
  <c r="C15" i="5"/>
  <c r="E15" i="5" s="1"/>
  <c r="C14" i="5"/>
  <c r="E14" i="5" s="1"/>
  <c r="E13" i="5"/>
  <c r="E12" i="5"/>
  <c r="E11" i="5"/>
  <c r="E10" i="5"/>
  <c r="E9" i="5"/>
  <c r="E8" i="5"/>
  <c r="E7" i="5"/>
  <c r="E6" i="5"/>
  <c r="E5" i="5"/>
  <c r="E4" i="5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D24" i="4"/>
  <c r="F24" i="4" s="1"/>
  <c r="D23" i="4"/>
  <c r="F23" i="4" s="1"/>
  <c r="D22" i="4"/>
  <c r="F22" i="4" s="1"/>
  <c r="D21" i="4"/>
  <c r="F21" i="4" s="1"/>
  <c r="D20" i="4"/>
  <c r="F20" i="4" s="1"/>
  <c r="D19" i="4"/>
  <c r="F19" i="4" s="1"/>
  <c r="D18" i="4"/>
  <c r="F18" i="4" s="1"/>
  <c r="D17" i="4"/>
  <c r="F17" i="4" s="1"/>
  <c r="D16" i="4"/>
  <c r="F16" i="4" s="1"/>
  <c r="D15" i="4"/>
  <c r="F15" i="4" s="1"/>
  <c r="D14" i="4"/>
  <c r="F14" i="4" s="1"/>
  <c r="F13" i="4"/>
  <c r="F12" i="4"/>
  <c r="F11" i="4"/>
  <c r="F10" i="4"/>
  <c r="F9" i="4"/>
  <c r="F8" i="4"/>
  <c r="F7" i="4"/>
  <c r="F6" i="4"/>
  <c r="F5" i="4"/>
  <c r="F4" i="4"/>
</calcChain>
</file>

<file path=xl/sharedStrings.xml><?xml version="1.0" encoding="utf-8"?>
<sst xmlns="http://schemas.openxmlformats.org/spreadsheetml/2006/main" count="30" uniqueCount="14">
  <si>
    <t>일임</t>
    <phoneticPr fontId="2" type="noConversion"/>
  </si>
  <si>
    <t>자문</t>
    <phoneticPr fontId="2" type="noConversion"/>
  </si>
  <si>
    <t>무료추천</t>
    <phoneticPr fontId="2" type="noConversion"/>
  </si>
  <si>
    <t>합계</t>
    <phoneticPr fontId="2" type="noConversion"/>
  </si>
  <si>
    <t>증권사</t>
    <phoneticPr fontId="2" type="noConversion"/>
  </si>
  <si>
    <t>자산운용사</t>
    <phoneticPr fontId="2" type="noConversion"/>
  </si>
  <si>
    <t>자문일임사</t>
    <phoneticPr fontId="2" type="noConversion"/>
  </si>
  <si>
    <t>은행</t>
    <phoneticPr fontId="2" type="noConversion"/>
  </si>
  <si>
    <t>가) 업종별 계약자 수 추이   (단위:명)</t>
    <phoneticPr fontId="2" type="noConversion"/>
  </si>
  <si>
    <t>나) 서비스유형별 계약자 수 추이  (단위:명)</t>
    <phoneticPr fontId="2" type="noConversion"/>
  </si>
  <si>
    <t>다) 업종별 운용 금액 추이  (단위:억원)</t>
    <phoneticPr fontId="2" type="noConversion"/>
  </si>
  <si>
    <t>라) 서비스유형별 운용 금액 추이  (단위:억원)</t>
    <phoneticPr fontId="2" type="noConversion"/>
  </si>
  <si>
    <t>연월</t>
    <phoneticPr fontId="2" type="noConversion"/>
  </si>
  <si>
    <t>※ 본 자료는 RA산업 전체 규모가 아닌 테스트베드를 통과한 회사만 대상입니다.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</si>
</sst>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7" formatCode="#,##0_ "/>
    <numFmt numFmtId="178" formatCode="#,##0.0_ "/>
    <numFmt numFmtId="179" formatCode="yyyy/mm"/>
    <numFmt numFmtId="180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7" fontId="0" fillId="0" borderId="1" xfId="0" applyNumberFormat="1" applyBorder="1">
      <alignment vertical="center"/>
    </xf>
    <xf numFmtId="178" fontId="0" fillId="0" borderId="1" xfId="0" applyNumberFormat="1" applyBorder="1">
      <alignment vertical="center"/>
    </xf>
    <xf numFmtId="179" fontId="0" fillId="0" borderId="1" xfId="0" applyNumberFormat="1" applyBorder="1">
      <alignment vertical="center"/>
    </xf>
    <xf numFmtId="179" fontId="0" fillId="0" borderId="1" xfId="0" applyNumberFormat="1" applyFill="1" applyBorder="1">
      <alignment vertical="center"/>
    </xf>
    <xf numFmtId="41" fontId="0" fillId="0" borderId="1" xfId="1" applyFont="1" applyBorder="1">
      <alignment vertical="center"/>
    </xf>
    <xf numFmtId="177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180" fontId="0" fillId="0" borderId="1" xfId="1" applyNumberFormat="1" applyFont="1" applyBorder="1">
      <alignment vertical="center"/>
    </xf>
    <xf numFmtId="178" fontId="0" fillId="0" borderId="1" xfId="0" applyNumberFormat="1" applyFill="1" applyBorder="1">
      <alignment vertical="center"/>
    </xf>
    <xf numFmtId="180" fontId="0" fillId="0" borderId="1" xfId="1" applyNumberFormat="1" applyFont="1" applyFill="1" applyBorder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177" fontId="0" fillId="2" borderId="1" xfId="0" applyNumberForma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0" fillId="2" borderId="0" xfId="0" applyFill="1" applyBorder="1" applyAlignment="1">
      <alignment vertical="center"/>
    </xf>
    <xf numFmtId="41" fontId="0" fillId="0" borderId="0" xfId="1" applyFont="1" applyBorder="1">
      <alignment vertical="center"/>
    </xf>
    <xf numFmtId="41" fontId="0" fillId="0" borderId="0" xfId="1" applyFont="1" applyFill="1" applyBorder="1">
      <alignment vertical="center"/>
    </xf>
    <xf numFmtId="180" fontId="0" fillId="0" borderId="0" xfId="1" applyNumberFormat="1" applyFont="1" applyBorder="1">
      <alignment vertical="center"/>
    </xf>
    <xf numFmtId="180" fontId="0" fillId="0" borderId="0" xfId="1" applyNumberFormat="1" applyFont="1" applyFill="1" applyBorder="1">
      <alignment vertical="center"/>
    </xf>
    <xf numFmtId="177" fontId="5" fillId="0" borderId="1" xfId="0" applyNumberFormat="1" applyFont="1" applyBorder="1">
      <alignment vertical="center"/>
    </xf>
    <xf numFmtId="178" fontId="5" fillId="0" borderId="1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ko-KR" sz="1200"/>
              <a:t>업종별 로보어드바이저 계약자 수 추이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업종별계약자!$B$3</c:f>
              <c:strCache>
                <c:ptCount val="1"/>
                <c:pt idx="0">
                  <c:v>증권사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업종별계약자!$A$4:$A$87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업종별계약자!$B$4:$B$87</c:f>
              <c:numCache>
                <c:formatCode>_(* #,##0_);_(* \(#,##0\);_(* "-"_);_(@_)</c:formatCode>
                <c:ptCount val="84"/>
                <c:pt idx="0">
                  <c:v>638</c:v>
                </c:pt>
                <c:pt idx="1">
                  <c:v>315</c:v>
                </c:pt>
                <c:pt idx="2">
                  <c:v>506</c:v>
                </c:pt>
                <c:pt idx="3">
                  <c:v>1908</c:v>
                </c:pt>
                <c:pt idx="4">
                  <c:v>2604</c:v>
                </c:pt>
                <c:pt idx="5">
                  <c:v>2980</c:v>
                </c:pt>
                <c:pt idx="6">
                  <c:v>3186</c:v>
                </c:pt>
                <c:pt idx="7">
                  <c:v>3270</c:v>
                </c:pt>
                <c:pt idx="8">
                  <c:v>4380</c:v>
                </c:pt>
                <c:pt idx="9">
                  <c:v>4673</c:v>
                </c:pt>
                <c:pt idx="10">
                  <c:v>4995</c:v>
                </c:pt>
                <c:pt idx="11">
                  <c:v>5293</c:v>
                </c:pt>
                <c:pt idx="12">
                  <c:v>5343</c:v>
                </c:pt>
                <c:pt idx="13">
                  <c:v>5547</c:v>
                </c:pt>
                <c:pt idx="14">
                  <c:v>5761</c:v>
                </c:pt>
                <c:pt idx="15">
                  <c:v>6150</c:v>
                </c:pt>
                <c:pt idx="16">
                  <c:v>6023</c:v>
                </c:pt>
                <c:pt idx="17">
                  <c:v>6040</c:v>
                </c:pt>
                <c:pt idx="18">
                  <c:v>6087</c:v>
                </c:pt>
                <c:pt idx="19">
                  <c:v>6114</c:v>
                </c:pt>
                <c:pt idx="20">
                  <c:v>6158</c:v>
                </c:pt>
                <c:pt idx="21">
                  <c:v>6170</c:v>
                </c:pt>
                <c:pt idx="22">
                  <c:v>6860</c:v>
                </c:pt>
                <c:pt idx="23">
                  <c:v>6519</c:v>
                </c:pt>
                <c:pt idx="24">
                  <c:v>6474</c:v>
                </c:pt>
                <c:pt idx="25">
                  <c:v>6463</c:v>
                </c:pt>
                <c:pt idx="26">
                  <c:v>6440</c:v>
                </c:pt>
                <c:pt idx="27">
                  <c:v>6390</c:v>
                </c:pt>
                <c:pt idx="28">
                  <c:v>6492</c:v>
                </c:pt>
                <c:pt idx="29">
                  <c:v>6465</c:v>
                </c:pt>
                <c:pt idx="30">
                  <c:v>6479</c:v>
                </c:pt>
                <c:pt idx="31">
                  <c:v>6411</c:v>
                </c:pt>
                <c:pt idx="32">
                  <c:v>6394</c:v>
                </c:pt>
                <c:pt idx="33">
                  <c:v>6368</c:v>
                </c:pt>
                <c:pt idx="34">
                  <c:v>6293</c:v>
                </c:pt>
                <c:pt idx="35">
                  <c:v>6266</c:v>
                </c:pt>
                <c:pt idx="36">
                  <c:v>6297</c:v>
                </c:pt>
                <c:pt idx="37">
                  <c:v>6262</c:v>
                </c:pt>
                <c:pt idx="38" formatCode="#,##0_ ">
                  <c:v>6304</c:v>
                </c:pt>
                <c:pt idx="39" formatCode="#,##0_ ">
                  <c:v>6324</c:v>
                </c:pt>
                <c:pt idx="40" formatCode="#,##0_ ">
                  <c:v>6384</c:v>
                </c:pt>
                <c:pt idx="41" formatCode="#,##0_ ">
                  <c:v>6389</c:v>
                </c:pt>
                <c:pt idx="42" formatCode="#,##0_ ">
                  <c:v>6240</c:v>
                </c:pt>
                <c:pt idx="43" formatCode="#,##0_ ">
                  <c:v>1077</c:v>
                </c:pt>
                <c:pt idx="44" formatCode="#,##0_ ">
                  <c:v>1101</c:v>
                </c:pt>
                <c:pt idx="45" formatCode="#,##0_ ">
                  <c:v>1089</c:v>
                </c:pt>
                <c:pt idx="46" formatCode="#,##0_ ">
                  <c:v>1095</c:v>
                </c:pt>
                <c:pt idx="47" formatCode="#,##0_ ">
                  <c:v>1117</c:v>
                </c:pt>
                <c:pt idx="48" formatCode="#,##0_ ">
                  <c:v>1112</c:v>
                </c:pt>
                <c:pt idx="49" formatCode="#,##0_ ">
                  <c:v>1094</c:v>
                </c:pt>
                <c:pt idx="50" formatCode="#,##0_ ">
                  <c:v>1117</c:v>
                </c:pt>
                <c:pt idx="51" formatCode="#,##0_ ">
                  <c:v>1109</c:v>
                </c:pt>
                <c:pt idx="52" formatCode="#,##0_ ">
                  <c:v>1107</c:v>
                </c:pt>
                <c:pt idx="53" formatCode="#,##0_ ">
                  <c:v>1107</c:v>
                </c:pt>
                <c:pt idx="54" formatCode="#,##0_ ">
                  <c:v>1104</c:v>
                </c:pt>
                <c:pt idx="55" formatCode="#,##0_ ">
                  <c:v>1106</c:v>
                </c:pt>
                <c:pt idx="56" formatCode="#,##0_ ">
                  <c:v>1109</c:v>
                </c:pt>
                <c:pt idx="57" formatCode="#,##0_ ">
                  <c:v>1431</c:v>
                </c:pt>
                <c:pt idx="58" formatCode="#,##0_ ">
                  <c:v>1410</c:v>
                </c:pt>
                <c:pt idx="59" formatCode="#,##0_ ">
                  <c:v>1362</c:v>
                </c:pt>
                <c:pt idx="60" formatCode="#,##0_ ">
                  <c:v>1386</c:v>
                </c:pt>
                <c:pt idx="61" formatCode="#,##0_ ">
                  <c:v>1335</c:v>
                </c:pt>
                <c:pt idx="62" formatCode="#,##0_ ">
                  <c:v>1316</c:v>
                </c:pt>
                <c:pt idx="63" formatCode="#,##0_ ">
                  <c:v>1289</c:v>
                </c:pt>
                <c:pt idx="64" formatCode="#,##0_ ">
                  <c:v>1271</c:v>
                </c:pt>
                <c:pt idx="65" formatCode="#,##0_ ">
                  <c:v>1264</c:v>
                </c:pt>
                <c:pt idx="66" formatCode="#,##0_ ">
                  <c:v>1261</c:v>
                </c:pt>
                <c:pt idx="67" formatCode="#,##0_ ">
                  <c:v>1249</c:v>
                </c:pt>
                <c:pt idx="68" formatCode="#,##0_ ">
                  <c:v>1224</c:v>
                </c:pt>
                <c:pt idx="69" formatCode="#,##0_ ">
                  <c:v>1208</c:v>
                </c:pt>
                <c:pt idx="70" formatCode="#,##0_ ">
                  <c:v>1189</c:v>
                </c:pt>
                <c:pt idx="71" formatCode="#,##0_ ">
                  <c:v>1188</c:v>
                </c:pt>
                <c:pt idx="72" formatCode="#,##0_ ">
                  <c:v>1148</c:v>
                </c:pt>
                <c:pt idx="73" formatCode="#,##0_ ">
                  <c:v>1186</c:v>
                </c:pt>
                <c:pt idx="74" formatCode="#,##0_ ">
                  <c:v>1190</c:v>
                </c:pt>
                <c:pt idx="75" formatCode="#,##0_ ">
                  <c:v>1192</c:v>
                </c:pt>
                <c:pt idx="76" formatCode="#,##0_ ">
                  <c:v>1173</c:v>
                </c:pt>
                <c:pt idx="77" formatCode="#,##0_ ">
                  <c:v>1227</c:v>
                </c:pt>
                <c:pt idx="78" formatCode="#,##0_ ">
                  <c:v>1277</c:v>
                </c:pt>
                <c:pt idx="79">
                  <c:v>1441</c:v>
                </c:pt>
                <c:pt idx="80">
                  <c:v>1498</c:v>
                </c:pt>
                <c:pt idx="81">
                  <c:v>1698</c:v>
                </c:pt>
                <c:pt idx="82" formatCode="#,##0_ ">
                  <c:v>1844</c:v>
                </c:pt>
                <c:pt idx="83" formatCode="#,##0_ ">
                  <c:v>2130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9E-428D-A6B9-2ECE61CD3120}"/>
            </c:ext>
          </c:extLst>
        </c:ser>
        <c:ser>
          <c:idx val="1"/>
          <c:order val="1"/>
          <c:tx>
            <c:strRef>
              <c:f>업종별계약자!$C$3</c:f>
              <c:strCache>
                <c:ptCount val="1"/>
                <c:pt idx="0">
                  <c:v>자산운용사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업종별계약자!$A$4:$A$87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업종별계약자!$C$4:$C$87</c:f>
              <c:numCache>
                <c:formatCode>_(* #,##0_);_(* \(#,##0\);_(* "-"_);_(@_)</c:formatCode>
                <c:ptCount val="84"/>
                <c:pt idx="0">
                  <c:v>36</c:v>
                </c:pt>
                <c:pt idx="1">
                  <c:v>34</c:v>
                </c:pt>
                <c:pt idx="2">
                  <c:v>32</c:v>
                </c:pt>
                <c:pt idx="3">
                  <c:v>32</c:v>
                </c:pt>
                <c:pt idx="4">
                  <c:v>32</c:v>
                </c:pt>
                <c:pt idx="5">
                  <c:v>31</c:v>
                </c:pt>
                <c:pt idx="6">
                  <c:v>31</c:v>
                </c:pt>
                <c:pt idx="7">
                  <c:v>31</c:v>
                </c:pt>
                <c:pt idx="8">
                  <c:v>27</c:v>
                </c:pt>
                <c:pt idx="9">
                  <c:v>24</c:v>
                </c:pt>
                <c:pt idx="10">
                  <c:v>21</c:v>
                </c:pt>
                <c:pt idx="11">
                  <c:v>19</c:v>
                </c:pt>
                <c:pt idx="12">
                  <c:v>19</c:v>
                </c:pt>
                <c:pt idx="13">
                  <c:v>19</c:v>
                </c:pt>
                <c:pt idx="14">
                  <c:v>19</c:v>
                </c:pt>
                <c:pt idx="15">
                  <c:v>18</c:v>
                </c:pt>
                <c:pt idx="16">
                  <c:v>17</c:v>
                </c:pt>
                <c:pt idx="17">
                  <c:v>17</c:v>
                </c:pt>
                <c:pt idx="18">
                  <c:v>17</c:v>
                </c:pt>
                <c:pt idx="19">
                  <c:v>14</c:v>
                </c:pt>
                <c:pt idx="20">
                  <c:v>119</c:v>
                </c:pt>
                <c:pt idx="21">
                  <c:v>201</c:v>
                </c:pt>
                <c:pt idx="22">
                  <c:v>372</c:v>
                </c:pt>
                <c:pt idx="23">
                  <c:v>495</c:v>
                </c:pt>
                <c:pt idx="24">
                  <c:v>706</c:v>
                </c:pt>
                <c:pt idx="25">
                  <c:v>1105</c:v>
                </c:pt>
                <c:pt idx="26">
                  <c:v>1223</c:v>
                </c:pt>
                <c:pt idx="27">
                  <c:v>1533</c:v>
                </c:pt>
                <c:pt idx="28">
                  <c:v>2036</c:v>
                </c:pt>
                <c:pt idx="29">
                  <c:v>2887</c:v>
                </c:pt>
                <c:pt idx="30">
                  <c:v>2280</c:v>
                </c:pt>
                <c:pt idx="31">
                  <c:v>4147</c:v>
                </c:pt>
                <c:pt idx="32">
                  <c:v>5552</c:v>
                </c:pt>
                <c:pt idx="33">
                  <c:v>6800</c:v>
                </c:pt>
                <c:pt idx="34">
                  <c:v>9660</c:v>
                </c:pt>
                <c:pt idx="35">
                  <c:v>11798</c:v>
                </c:pt>
                <c:pt idx="36">
                  <c:v>14724</c:v>
                </c:pt>
                <c:pt idx="37">
                  <c:v>16213</c:v>
                </c:pt>
                <c:pt idx="38" formatCode="#,##0_ ">
                  <c:v>17003</c:v>
                </c:pt>
                <c:pt idx="39" formatCode="#,##0_ ">
                  <c:v>18555</c:v>
                </c:pt>
                <c:pt idx="40" formatCode="#,##0_ ">
                  <c:v>21662</c:v>
                </c:pt>
                <c:pt idx="41" formatCode="#,##0_ ">
                  <c:v>22923</c:v>
                </c:pt>
                <c:pt idx="42" formatCode="#,##0_ ">
                  <c:v>25429</c:v>
                </c:pt>
                <c:pt idx="43" formatCode="#,##0_ ">
                  <c:v>26240</c:v>
                </c:pt>
                <c:pt idx="44" formatCode="#,##0_ ">
                  <c:v>25988</c:v>
                </c:pt>
                <c:pt idx="45" formatCode="#,##0_ ">
                  <c:v>27201</c:v>
                </c:pt>
                <c:pt idx="46" formatCode="#,##0_ ">
                  <c:v>29094</c:v>
                </c:pt>
                <c:pt idx="47" formatCode="#,##0_ ">
                  <c:v>31775</c:v>
                </c:pt>
                <c:pt idx="48" formatCode="#,##0_ ">
                  <c:v>35251</c:v>
                </c:pt>
                <c:pt idx="49" formatCode="#,##0_ ">
                  <c:v>39589</c:v>
                </c:pt>
                <c:pt idx="50" formatCode="#,##0_ ">
                  <c:v>42238</c:v>
                </c:pt>
                <c:pt idx="51" formatCode="#,##0_ ">
                  <c:v>49521</c:v>
                </c:pt>
                <c:pt idx="52" formatCode="#,##0_ ">
                  <c:v>56220</c:v>
                </c:pt>
                <c:pt idx="53" formatCode="#,##0_ ">
                  <c:v>62687</c:v>
                </c:pt>
                <c:pt idx="54" formatCode="#,##0_ ">
                  <c:v>67002</c:v>
                </c:pt>
                <c:pt idx="55" formatCode="#,##0_ ">
                  <c:v>69032</c:v>
                </c:pt>
                <c:pt idx="56" formatCode="#,##0_ ">
                  <c:v>70752</c:v>
                </c:pt>
                <c:pt idx="57" formatCode="#,##0_ ">
                  <c:v>71174</c:v>
                </c:pt>
                <c:pt idx="58" formatCode="#,##0_ ">
                  <c:v>71637</c:v>
                </c:pt>
                <c:pt idx="59" formatCode="#,##0_ ">
                  <c:v>72645</c:v>
                </c:pt>
                <c:pt idx="60" formatCode="#,##0_ ">
                  <c:v>75582</c:v>
                </c:pt>
                <c:pt idx="61" formatCode="#,##0_ ">
                  <c:v>77934</c:v>
                </c:pt>
                <c:pt idx="62" formatCode="#,##0_ ">
                  <c:v>80181</c:v>
                </c:pt>
                <c:pt idx="63" formatCode="#,##0_ ">
                  <c:v>86510</c:v>
                </c:pt>
                <c:pt idx="64" formatCode="#,##0_ ">
                  <c:v>91474</c:v>
                </c:pt>
                <c:pt idx="65" formatCode="#,##0_ ">
                  <c:v>98022</c:v>
                </c:pt>
                <c:pt idx="66" formatCode="#,##0_ ">
                  <c:v>104623</c:v>
                </c:pt>
                <c:pt idx="67" formatCode="#,##0_ ">
                  <c:v>109960</c:v>
                </c:pt>
                <c:pt idx="68" formatCode="#,##0_ ">
                  <c:v>115357</c:v>
                </c:pt>
                <c:pt idx="69" formatCode="#,##0_ ">
                  <c:v>117141</c:v>
                </c:pt>
                <c:pt idx="70" formatCode="#,##0_ ">
                  <c:v>117279</c:v>
                </c:pt>
                <c:pt idx="71" formatCode="#,##0_ ">
                  <c:v>117207</c:v>
                </c:pt>
                <c:pt idx="72" formatCode="#,##0_ ">
                  <c:v>117240</c:v>
                </c:pt>
                <c:pt idx="73" formatCode="#,##0_ ">
                  <c:v>116495</c:v>
                </c:pt>
                <c:pt idx="74" formatCode="#,##0_ ">
                  <c:v>116269</c:v>
                </c:pt>
                <c:pt idx="75" formatCode="#,##0_ ">
                  <c:v>115997</c:v>
                </c:pt>
                <c:pt idx="76" formatCode="#,##0_ ">
                  <c:v>116053</c:v>
                </c:pt>
                <c:pt idx="77" formatCode="#,##0_ ">
                  <c:v>116861</c:v>
                </c:pt>
                <c:pt idx="78" formatCode="#,##0_ ">
                  <c:v>118354</c:v>
                </c:pt>
                <c:pt idx="79">
                  <c:v>120034</c:v>
                </c:pt>
                <c:pt idx="80">
                  <c:v>401</c:v>
                </c:pt>
                <c:pt idx="81">
                  <c:v>385</c:v>
                </c:pt>
                <c:pt idx="82" formatCode="#,##0_ ">
                  <c:v>332</c:v>
                </c:pt>
                <c:pt idx="83" formatCode="#,##0_ 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9E-428D-A6B9-2ECE61CD3120}"/>
            </c:ext>
          </c:extLst>
        </c:ser>
        <c:ser>
          <c:idx val="2"/>
          <c:order val="2"/>
          <c:tx>
            <c:strRef>
              <c:f>업종별계약자!$D$3</c:f>
              <c:strCache>
                <c:ptCount val="1"/>
                <c:pt idx="0">
                  <c:v>자문일임사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업종별계약자!$A$4:$A$87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업종별계약자!$D$4:$D$87</c:f>
              <c:numCache>
                <c:formatCode>_(* #,##0_);_(* \(#,##0\);_(* "-"_);_(@_)</c:formatCode>
                <c:ptCount val="84"/>
                <c:pt idx="0">
                  <c:v>151</c:v>
                </c:pt>
                <c:pt idx="1">
                  <c:v>151</c:v>
                </c:pt>
                <c:pt idx="2">
                  <c:v>152</c:v>
                </c:pt>
                <c:pt idx="3">
                  <c:v>146</c:v>
                </c:pt>
                <c:pt idx="4">
                  <c:v>143</c:v>
                </c:pt>
                <c:pt idx="5">
                  <c:v>129</c:v>
                </c:pt>
                <c:pt idx="6">
                  <c:v>135</c:v>
                </c:pt>
                <c:pt idx="7">
                  <c:v>108</c:v>
                </c:pt>
                <c:pt idx="8">
                  <c:v>119</c:v>
                </c:pt>
                <c:pt idx="9">
                  <c:v>172</c:v>
                </c:pt>
                <c:pt idx="10">
                  <c:v>96</c:v>
                </c:pt>
                <c:pt idx="11">
                  <c:v>94</c:v>
                </c:pt>
                <c:pt idx="12">
                  <c:v>92</c:v>
                </c:pt>
                <c:pt idx="13">
                  <c:v>88</c:v>
                </c:pt>
                <c:pt idx="14">
                  <c:v>74</c:v>
                </c:pt>
                <c:pt idx="15">
                  <c:v>67</c:v>
                </c:pt>
                <c:pt idx="16">
                  <c:v>71</c:v>
                </c:pt>
                <c:pt idx="17">
                  <c:v>67</c:v>
                </c:pt>
                <c:pt idx="18">
                  <c:v>64</c:v>
                </c:pt>
                <c:pt idx="19">
                  <c:v>63</c:v>
                </c:pt>
                <c:pt idx="20">
                  <c:v>58</c:v>
                </c:pt>
                <c:pt idx="21">
                  <c:v>57</c:v>
                </c:pt>
                <c:pt idx="22">
                  <c:v>51</c:v>
                </c:pt>
                <c:pt idx="23">
                  <c:v>76</c:v>
                </c:pt>
                <c:pt idx="24">
                  <c:v>71</c:v>
                </c:pt>
                <c:pt idx="25">
                  <c:v>64</c:v>
                </c:pt>
                <c:pt idx="26">
                  <c:v>62</c:v>
                </c:pt>
                <c:pt idx="27">
                  <c:v>60</c:v>
                </c:pt>
                <c:pt idx="28">
                  <c:v>85</c:v>
                </c:pt>
                <c:pt idx="29">
                  <c:v>81</c:v>
                </c:pt>
                <c:pt idx="30">
                  <c:v>35</c:v>
                </c:pt>
                <c:pt idx="31">
                  <c:v>30</c:v>
                </c:pt>
                <c:pt idx="32">
                  <c:v>22</c:v>
                </c:pt>
                <c:pt idx="33">
                  <c:v>17</c:v>
                </c:pt>
                <c:pt idx="34">
                  <c:v>17</c:v>
                </c:pt>
                <c:pt idx="35">
                  <c:v>16</c:v>
                </c:pt>
                <c:pt idx="36">
                  <c:v>15</c:v>
                </c:pt>
                <c:pt idx="37">
                  <c:v>8</c:v>
                </c:pt>
                <c:pt idx="38" formatCode="#,##0_ ">
                  <c:v>6</c:v>
                </c:pt>
                <c:pt idx="39" formatCode="#,##0_ ">
                  <c:v>6</c:v>
                </c:pt>
                <c:pt idx="40" formatCode="#,##0_ ">
                  <c:v>6</c:v>
                </c:pt>
                <c:pt idx="41" formatCode="#,##0_ ">
                  <c:v>6</c:v>
                </c:pt>
                <c:pt idx="42" formatCode="#,##0_ ">
                  <c:v>2</c:v>
                </c:pt>
                <c:pt idx="43" formatCode="#,##0_ ">
                  <c:v>2</c:v>
                </c:pt>
                <c:pt idx="44" formatCode="#,##0_ ">
                  <c:v>9995</c:v>
                </c:pt>
                <c:pt idx="45" formatCode="#,##0_ ">
                  <c:v>12087</c:v>
                </c:pt>
                <c:pt idx="46" formatCode="#,##0_ ">
                  <c:v>13109</c:v>
                </c:pt>
                <c:pt idx="47" formatCode="#,##0_ ">
                  <c:v>13921</c:v>
                </c:pt>
                <c:pt idx="48" formatCode="#,##0_ ">
                  <c:v>14521</c:v>
                </c:pt>
                <c:pt idx="49" formatCode="#,##0_ ">
                  <c:v>14794</c:v>
                </c:pt>
                <c:pt idx="50" formatCode="#,##0_ ">
                  <c:v>15827</c:v>
                </c:pt>
                <c:pt idx="51" formatCode="#,##0_ ">
                  <c:v>16619</c:v>
                </c:pt>
                <c:pt idx="52" formatCode="#,##0_ ">
                  <c:v>16832</c:v>
                </c:pt>
                <c:pt idx="53" formatCode="#,##0_ ">
                  <c:v>16962</c:v>
                </c:pt>
                <c:pt idx="54" formatCode="#,##0_ ">
                  <c:v>18762</c:v>
                </c:pt>
                <c:pt idx="55" formatCode="#,##0_ ">
                  <c:v>19404</c:v>
                </c:pt>
                <c:pt idx="56" formatCode="#,##0_ ">
                  <c:v>20085</c:v>
                </c:pt>
                <c:pt idx="57" formatCode="#,##0_ ">
                  <c:v>20335</c:v>
                </c:pt>
                <c:pt idx="58" formatCode="#,##0_ ">
                  <c:v>20530</c:v>
                </c:pt>
                <c:pt idx="59" formatCode="#,##0_ ">
                  <c:v>20591</c:v>
                </c:pt>
                <c:pt idx="60" formatCode="#,##0_ ">
                  <c:v>21008</c:v>
                </c:pt>
                <c:pt idx="61" formatCode="#,##0_ ">
                  <c:v>21448</c:v>
                </c:pt>
                <c:pt idx="62" formatCode="#,##0_ ">
                  <c:v>21490</c:v>
                </c:pt>
                <c:pt idx="63" formatCode="#,##0_ ">
                  <c:v>21642</c:v>
                </c:pt>
                <c:pt idx="64" formatCode="#,##0_ ">
                  <c:v>22123</c:v>
                </c:pt>
                <c:pt idx="65" formatCode="#,##0_ ">
                  <c:v>22348</c:v>
                </c:pt>
                <c:pt idx="66" formatCode="#,##0_ ">
                  <c:v>24996</c:v>
                </c:pt>
                <c:pt idx="67" formatCode="#,##0_ ">
                  <c:v>23540</c:v>
                </c:pt>
                <c:pt idx="68" formatCode="#,##0_ ">
                  <c:v>24331</c:v>
                </c:pt>
                <c:pt idx="69" formatCode="#,##0_ ">
                  <c:v>24442</c:v>
                </c:pt>
                <c:pt idx="70" formatCode="#,##0_ ">
                  <c:v>28812</c:v>
                </c:pt>
                <c:pt idx="71" formatCode="#,##0_ ">
                  <c:v>29070</c:v>
                </c:pt>
                <c:pt idx="72" formatCode="#,##0_ ">
                  <c:v>29143</c:v>
                </c:pt>
                <c:pt idx="73" formatCode="#,##0_ ">
                  <c:v>29104</c:v>
                </c:pt>
                <c:pt idx="74" formatCode="#,##0_ ">
                  <c:v>29092</c:v>
                </c:pt>
                <c:pt idx="75" formatCode="#,##0_ ">
                  <c:v>30798</c:v>
                </c:pt>
                <c:pt idx="76" formatCode="#,##0_ ">
                  <c:v>29411</c:v>
                </c:pt>
                <c:pt idx="77" formatCode="#,##0_ ">
                  <c:v>29366</c:v>
                </c:pt>
                <c:pt idx="78" formatCode="#,##0_ ">
                  <c:v>29134</c:v>
                </c:pt>
                <c:pt idx="79">
                  <c:v>29506</c:v>
                </c:pt>
                <c:pt idx="80">
                  <c:v>150246</c:v>
                </c:pt>
                <c:pt idx="81">
                  <c:v>151510</c:v>
                </c:pt>
                <c:pt idx="82" formatCode="#,##0_ ">
                  <c:v>152363</c:v>
                </c:pt>
                <c:pt idx="83" formatCode="#,##0_ ">
                  <c:v>153680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9E-428D-A6B9-2ECE61CD3120}"/>
            </c:ext>
          </c:extLst>
        </c:ser>
        <c:ser>
          <c:idx val="3"/>
          <c:order val="3"/>
          <c:tx>
            <c:strRef>
              <c:f>업종별계약자!$E$3</c:f>
              <c:strCache>
                <c:ptCount val="1"/>
                <c:pt idx="0">
                  <c:v>은행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업종별계약자!$A$4:$A$87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업종별계약자!$E$4:$E$87</c:f>
              <c:numCache>
                <c:formatCode>_(* #,##0_);_(* \(#,##0\);_(* "-"_);_(@_)</c:formatCode>
                <c:ptCount val="84"/>
                <c:pt idx="0">
                  <c:v>5000</c:v>
                </c:pt>
                <c:pt idx="1">
                  <c:v>5799</c:v>
                </c:pt>
                <c:pt idx="2">
                  <c:v>5928</c:v>
                </c:pt>
                <c:pt idx="3">
                  <c:v>5928</c:v>
                </c:pt>
                <c:pt idx="4">
                  <c:v>35928</c:v>
                </c:pt>
                <c:pt idx="5">
                  <c:v>36242</c:v>
                </c:pt>
                <c:pt idx="6">
                  <c:v>36401</c:v>
                </c:pt>
                <c:pt idx="7">
                  <c:v>45525</c:v>
                </c:pt>
                <c:pt idx="8">
                  <c:v>46534</c:v>
                </c:pt>
                <c:pt idx="9">
                  <c:v>47453</c:v>
                </c:pt>
                <c:pt idx="10">
                  <c:v>48882</c:v>
                </c:pt>
                <c:pt idx="11">
                  <c:v>49521</c:v>
                </c:pt>
                <c:pt idx="12">
                  <c:v>49777</c:v>
                </c:pt>
                <c:pt idx="13">
                  <c:v>50258</c:v>
                </c:pt>
                <c:pt idx="14">
                  <c:v>50250</c:v>
                </c:pt>
                <c:pt idx="15">
                  <c:v>50698</c:v>
                </c:pt>
                <c:pt idx="16">
                  <c:v>50828</c:v>
                </c:pt>
                <c:pt idx="17">
                  <c:v>51004</c:v>
                </c:pt>
                <c:pt idx="18">
                  <c:v>51542</c:v>
                </c:pt>
                <c:pt idx="19">
                  <c:v>51842</c:v>
                </c:pt>
                <c:pt idx="20">
                  <c:v>52723</c:v>
                </c:pt>
                <c:pt idx="21">
                  <c:v>78463</c:v>
                </c:pt>
                <c:pt idx="22">
                  <c:v>86848</c:v>
                </c:pt>
                <c:pt idx="23">
                  <c:v>91965</c:v>
                </c:pt>
                <c:pt idx="24">
                  <c:v>97478</c:v>
                </c:pt>
                <c:pt idx="25">
                  <c:v>98082</c:v>
                </c:pt>
                <c:pt idx="26">
                  <c:v>115205</c:v>
                </c:pt>
                <c:pt idx="27">
                  <c:v>118836</c:v>
                </c:pt>
                <c:pt idx="28">
                  <c:v>121404</c:v>
                </c:pt>
                <c:pt idx="29">
                  <c:v>122593</c:v>
                </c:pt>
                <c:pt idx="30">
                  <c:v>134920</c:v>
                </c:pt>
                <c:pt idx="31">
                  <c:v>164187</c:v>
                </c:pt>
                <c:pt idx="32">
                  <c:v>169098</c:v>
                </c:pt>
                <c:pt idx="33">
                  <c:v>174536</c:v>
                </c:pt>
                <c:pt idx="34">
                  <c:v>177496</c:v>
                </c:pt>
                <c:pt idx="35">
                  <c:v>179080</c:v>
                </c:pt>
                <c:pt idx="36">
                  <c:v>181040</c:v>
                </c:pt>
                <c:pt idx="37">
                  <c:v>172869</c:v>
                </c:pt>
                <c:pt idx="38" formatCode="#,##0_ ">
                  <c:v>177335</c:v>
                </c:pt>
                <c:pt idx="39" formatCode="#,##0_ ">
                  <c:v>181902</c:v>
                </c:pt>
                <c:pt idx="40" formatCode="#,##0_ ">
                  <c:v>187400</c:v>
                </c:pt>
                <c:pt idx="41" formatCode="#,##0_ ">
                  <c:v>193831</c:v>
                </c:pt>
                <c:pt idx="42" formatCode="#,##0_ ">
                  <c:v>202652</c:v>
                </c:pt>
                <c:pt idx="43" formatCode="#,##0_ ">
                  <c:v>207658</c:v>
                </c:pt>
                <c:pt idx="44" formatCode="#,##0_ ">
                  <c:v>210425</c:v>
                </c:pt>
                <c:pt idx="45" formatCode="#,##0_ ">
                  <c:v>212561</c:v>
                </c:pt>
                <c:pt idx="46" formatCode="#,##0_ ">
                  <c:v>214811</c:v>
                </c:pt>
                <c:pt idx="47" formatCode="#,##0_ ">
                  <c:v>217702</c:v>
                </c:pt>
                <c:pt idx="48" formatCode="#,##0_ ">
                  <c:v>220028</c:v>
                </c:pt>
                <c:pt idx="49" formatCode="#,##0_ ">
                  <c:v>222155</c:v>
                </c:pt>
                <c:pt idx="50" formatCode="#,##0_ ">
                  <c:v>222944</c:v>
                </c:pt>
                <c:pt idx="51" formatCode="#,##0_ ">
                  <c:v>223582</c:v>
                </c:pt>
                <c:pt idx="52" formatCode="#,##0_ ">
                  <c:v>227282</c:v>
                </c:pt>
                <c:pt idx="53" formatCode="#,##0_ ">
                  <c:v>227962</c:v>
                </c:pt>
                <c:pt idx="54" formatCode="#,##0_ ">
                  <c:v>228422</c:v>
                </c:pt>
                <c:pt idx="55" formatCode="#,##0_ ">
                  <c:v>216660</c:v>
                </c:pt>
                <c:pt idx="56" formatCode="#,##0_ ">
                  <c:v>217494</c:v>
                </c:pt>
                <c:pt idx="57" formatCode="#,##0_ ">
                  <c:v>218190</c:v>
                </c:pt>
                <c:pt idx="58" formatCode="#,##0_ ">
                  <c:v>218944</c:v>
                </c:pt>
                <c:pt idx="59" formatCode="#,##0_ ">
                  <c:v>219441</c:v>
                </c:pt>
                <c:pt idx="60" formatCode="#,##0_ ">
                  <c:v>219892</c:v>
                </c:pt>
                <c:pt idx="61" formatCode="#,##0_ ">
                  <c:v>220238</c:v>
                </c:pt>
                <c:pt idx="62" formatCode="#,##0_ ">
                  <c:v>222225</c:v>
                </c:pt>
                <c:pt idx="63" formatCode="#,##0_ ">
                  <c:v>222857</c:v>
                </c:pt>
                <c:pt idx="64" formatCode="#,##0_ ">
                  <c:v>223311</c:v>
                </c:pt>
                <c:pt idx="65" formatCode="#,##0_ ">
                  <c:v>224125</c:v>
                </c:pt>
                <c:pt idx="66" formatCode="#,##0_ ">
                  <c:v>224808</c:v>
                </c:pt>
                <c:pt idx="67" formatCode="#,##0_ ">
                  <c:v>225588</c:v>
                </c:pt>
                <c:pt idx="68" formatCode="#,##0_ ">
                  <c:v>226330</c:v>
                </c:pt>
                <c:pt idx="69" formatCode="#,##0_ ">
                  <c:v>227083</c:v>
                </c:pt>
                <c:pt idx="70" formatCode="#,##0_ ">
                  <c:v>228842</c:v>
                </c:pt>
                <c:pt idx="71" formatCode="#,##0_ ">
                  <c:v>229661</c:v>
                </c:pt>
                <c:pt idx="72" formatCode="#,##0_ ">
                  <c:v>151623</c:v>
                </c:pt>
                <c:pt idx="73" formatCode="#,##0_ ">
                  <c:v>152336</c:v>
                </c:pt>
                <c:pt idx="74" formatCode="#,##0_ ">
                  <c:v>152915</c:v>
                </c:pt>
                <c:pt idx="75" formatCode="#,##0_ ">
                  <c:v>154115</c:v>
                </c:pt>
                <c:pt idx="76" formatCode="#,##0_ ">
                  <c:v>145895</c:v>
                </c:pt>
                <c:pt idx="77" formatCode="#,##0_ ">
                  <c:v>154734</c:v>
                </c:pt>
                <c:pt idx="78" formatCode="#,##0_ ">
                  <c:v>155520</c:v>
                </c:pt>
                <c:pt idx="79">
                  <c:v>156192</c:v>
                </c:pt>
                <c:pt idx="80">
                  <c:v>157361</c:v>
                </c:pt>
                <c:pt idx="81">
                  <c:v>158400</c:v>
                </c:pt>
                <c:pt idx="82" formatCode="#,##0_ ">
                  <c:v>159462</c:v>
                </c:pt>
                <c:pt idx="83" formatCode="#,##0_ ">
                  <c:v>161326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A9E-428D-A6B9-2ECE61CD3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651900319"/>
        <c:axId val="1651902815"/>
      </c:barChart>
      <c:dateAx>
        <c:axId val="1651900319"/>
        <c:scaling>
          <c:orientation val="minMax"/>
        </c:scaling>
        <c:delete val="0"/>
        <c:axPos val="b"/>
        <c:numFmt formatCode="yyyy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51902815"/>
        <c:crosses val="autoZero"/>
        <c:auto val="1"/>
        <c:lblOffset val="100"/>
        <c:baseTimeUnit val="months"/>
      </c:dateAx>
      <c:valAx>
        <c:axId val="1651902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51900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200"/>
              <a:t>서비스유형별 로보어드바이저 계약자 수 추이</a:t>
            </a:r>
            <a:endParaRPr lang="ko-KR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서비스유형별계약자!$B$3</c:f>
              <c:strCache>
                <c:ptCount val="1"/>
                <c:pt idx="0">
                  <c:v>일임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서비스유형별계약자!$A$4:$A$87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서비스유형별계약자!$B$4:$B$87</c:f>
              <c:numCache>
                <c:formatCode>_(* #,##0_);_(* \(#,##0\);_(* "-"_);_(@_)</c:formatCode>
                <c:ptCount val="84"/>
                <c:pt idx="0">
                  <c:v>146</c:v>
                </c:pt>
                <c:pt idx="1">
                  <c:v>153</c:v>
                </c:pt>
                <c:pt idx="2">
                  <c:v>166</c:v>
                </c:pt>
                <c:pt idx="3">
                  <c:v>163</c:v>
                </c:pt>
                <c:pt idx="4">
                  <c:v>162</c:v>
                </c:pt>
                <c:pt idx="5">
                  <c:v>162</c:v>
                </c:pt>
                <c:pt idx="6">
                  <c:v>170</c:v>
                </c:pt>
                <c:pt idx="7">
                  <c:v>163</c:v>
                </c:pt>
                <c:pt idx="8">
                  <c:v>157</c:v>
                </c:pt>
                <c:pt idx="9">
                  <c:v>205</c:v>
                </c:pt>
                <c:pt idx="10">
                  <c:v>133</c:v>
                </c:pt>
                <c:pt idx="11">
                  <c:v>128</c:v>
                </c:pt>
                <c:pt idx="12">
                  <c:v>126</c:v>
                </c:pt>
                <c:pt idx="13">
                  <c:v>122</c:v>
                </c:pt>
                <c:pt idx="14">
                  <c:v>112</c:v>
                </c:pt>
                <c:pt idx="15">
                  <c:v>104</c:v>
                </c:pt>
                <c:pt idx="16">
                  <c:v>108</c:v>
                </c:pt>
                <c:pt idx="17">
                  <c:v>106</c:v>
                </c:pt>
                <c:pt idx="18">
                  <c:v>105</c:v>
                </c:pt>
                <c:pt idx="19">
                  <c:v>105</c:v>
                </c:pt>
                <c:pt idx="20">
                  <c:v>206</c:v>
                </c:pt>
                <c:pt idx="21">
                  <c:v>292</c:v>
                </c:pt>
                <c:pt idx="22">
                  <c:v>457</c:v>
                </c:pt>
                <c:pt idx="23">
                  <c:v>612</c:v>
                </c:pt>
                <c:pt idx="24">
                  <c:v>822</c:v>
                </c:pt>
                <c:pt idx="25">
                  <c:v>1222</c:v>
                </c:pt>
                <c:pt idx="26">
                  <c:v>1383</c:v>
                </c:pt>
                <c:pt idx="27">
                  <c:v>1655</c:v>
                </c:pt>
                <c:pt idx="28">
                  <c:v>2203</c:v>
                </c:pt>
                <c:pt idx="29">
                  <c:v>3048</c:v>
                </c:pt>
                <c:pt idx="30">
                  <c:v>2404</c:v>
                </c:pt>
                <c:pt idx="31">
                  <c:v>4260</c:v>
                </c:pt>
                <c:pt idx="32">
                  <c:v>5662</c:v>
                </c:pt>
                <c:pt idx="33" formatCode="#,##0_ ">
                  <c:v>6904</c:v>
                </c:pt>
                <c:pt idx="34" formatCode="#,##0_ ">
                  <c:v>9761</c:v>
                </c:pt>
                <c:pt idx="35" formatCode="#,##0_ ">
                  <c:v>11900</c:v>
                </c:pt>
                <c:pt idx="36" formatCode="#,##0_ ">
                  <c:v>14874</c:v>
                </c:pt>
                <c:pt idx="37" formatCode="#,##0_ ">
                  <c:v>16359</c:v>
                </c:pt>
                <c:pt idx="38" formatCode="#,##0_ ">
                  <c:v>17150</c:v>
                </c:pt>
                <c:pt idx="39" formatCode="#,##0_ ">
                  <c:v>18704</c:v>
                </c:pt>
                <c:pt idx="40" formatCode="#,##0_ ">
                  <c:v>21810</c:v>
                </c:pt>
                <c:pt idx="41" formatCode="#,##0_ ">
                  <c:v>23079</c:v>
                </c:pt>
                <c:pt idx="42" formatCode="#,##0_ ">
                  <c:v>25591</c:v>
                </c:pt>
                <c:pt idx="43" formatCode="#,##0_ ">
                  <c:v>26403</c:v>
                </c:pt>
                <c:pt idx="44" formatCode="#,##0_ ">
                  <c:v>36147</c:v>
                </c:pt>
                <c:pt idx="45" formatCode="#,##0_ ">
                  <c:v>39451</c:v>
                </c:pt>
                <c:pt idx="46" formatCode="#,##0_ ">
                  <c:v>42364</c:v>
                </c:pt>
                <c:pt idx="47" formatCode="#,##0_ ">
                  <c:v>45860</c:v>
                </c:pt>
                <c:pt idx="48" formatCode="#,##0_ ">
                  <c:v>49937</c:v>
                </c:pt>
                <c:pt idx="49" formatCode="#,##0_ ">
                  <c:v>54550</c:v>
                </c:pt>
                <c:pt idx="50" formatCode="#,##0_ ">
                  <c:v>58246</c:v>
                </c:pt>
                <c:pt idx="51" formatCode="#,##0_ ">
                  <c:v>66323</c:v>
                </c:pt>
                <c:pt idx="52" formatCode="#,##0_ ">
                  <c:v>73247</c:v>
                </c:pt>
                <c:pt idx="53" formatCode="#,##0_ ">
                  <c:v>79843</c:v>
                </c:pt>
                <c:pt idx="54" formatCode="#,##0_ ">
                  <c:v>85959</c:v>
                </c:pt>
                <c:pt idx="55" formatCode="#,##0_ ">
                  <c:v>88636</c:v>
                </c:pt>
                <c:pt idx="56" formatCode="#,##0_ ">
                  <c:v>91042</c:v>
                </c:pt>
                <c:pt idx="57" formatCode="#,##0_ ">
                  <c:v>92043</c:v>
                </c:pt>
                <c:pt idx="58" formatCode="#,##0_ ">
                  <c:v>92687</c:v>
                </c:pt>
                <c:pt idx="59" formatCode="#,##0_ ">
                  <c:v>93705</c:v>
                </c:pt>
                <c:pt idx="60" formatCode="#,##0_ ">
                  <c:v>97015</c:v>
                </c:pt>
                <c:pt idx="61" formatCode="#,##0_ ">
                  <c:v>99837</c:v>
                </c:pt>
                <c:pt idx="62" formatCode="#,##0_ ">
                  <c:v>102111</c:v>
                </c:pt>
                <c:pt idx="63" formatCode="#,##0_ ">
                  <c:v>108578</c:v>
                </c:pt>
                <c:pt idx="64" formatCode="#,##0_ ">
                  <c:v>114012</c:v>
                </c:pt>
                <c:pt idx="65" formatCode="#,##0_ ">
                  <c:v>121217</c:v>
                </c:pt>
                <c:pt idx="66" formatCode="#,##0_ ">
                  <c:v>130025</c:v>
                </c:pt>
                <c:pt idx="67" formatCode="#,##0_ ">
                  <c:v>133906</c:v>
                </c:pt>
                <c:pt idx="68" formatCode="#,##0_ ">
                  <c:v>140069</c:v>
                </c:pt>
                <c:pt idx="69" formatCode="#,##0_ ">
                  <c:v>141955</c:v>
                </c:pt>
                <c:pt idx="70" formatCode="#,##0_ ">
                  <c:v>146450</c:v>
                </c:pt>
                <c:pt idx="71" formatCode="#,##0_ ">
                  <c:v>146643</c:v>
                </c:pt>
                <c:pt idx="72" formatCode="#,##0_ ">
                  <c:v>146718</c:v>
                </c:pt>
                <c:pt idx="73" formatCode="#,##0_ ">
                  <c:v>145954</c:v>
                </c:pt>
                <c:pt idx="74" formatCode="#,##0_ ">
                  <c:v>145708</c:v>
                </c:pt>
                <c:pt idx="75" formatCode="#,##0_ ">
                  <c:v>147147</c:v>
                </c:pt>
                <c:pt idx="76" formatCode="#,##0_ ">
                  <c:v>145815</c:v>
                </c:pt>
                <c:pt idx="77" formatCode="#,##0_ ">
                  <c:v>146634</c:v>
                </c:pt>
                <c:pt idx="78" formatCode="#,##0_ ">
                  <c:v>147945</c:v>
                </c:pt>
                <c:pt idx="79">
                  <c:v>150186</c:v>
                </c:pt>
                <c:pt idx="80" formatCode="#,##0_ ">
                  <c:v>151353</c:v>
                </c:pt>
                <c:pt idx="81" formatCode="#,##0_ ">
                  <c:v>152810</c:v>
                </c:pt>
                <c:pt idx="82" formatCode="#,##0_ ">
                  <c:v>153765</c:v>
                </c:pt>
                <c:pt idx="83" formatCode="#,##0_ ">
                  <c:v>155319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49-4AA6-9E01-2BA0AA421958}"/>
            </c:ext>
          </c:extLst>
        </c:ser>
        <c:ser>
          <c:idx val="1"/>
          <c:order val="1"/>
          <c:tx>
            <c:strRef>
              <c:f>서비스유형별계약자!$C$3</c:f>
              <c:strCache>
                <c:ptCount val="1"/>
                <c:pt idx="0">
                  <c:v>자문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서비스유형별계약자!$A$4:$A$87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서비스유형별계약자!$C$4:$C$87</c:f>
              <c:numCache>
                <c:formatCode>_(* #,##0_);_(* \(#,##0\);_(* "-"_);_(@_)</c:formatCode>
                <c:ptCount val="84"/>
                <c:pt idx="0">
                  <c:v>679</c:v>
                </c:pt>
                <c:pt idx="1">
                  <c:v>347</c:v>
                </c:pt>
                <c:pt idx="2">
                  <c:v>524</c:v>
                </c:pt>
                <c:pt idx="3">
                  <c:v>1923</c:v>
                </c:pt>
                <c:pt idx="4">
                  <c:v>2617</c:v>
                </c:pt>
                <c:pt idx="5">
                  <c:v>2978</c:v>
                </c:pt>
                <c:pt idx="6">
                  <c:v>3182</c:v>
                </c:pt>
                <c:pt idx="7">
                  <c:v>3246</c:v>
                </c:pt>
                <c:pt idx="8">
                  <c:v>4369</c:v>
                </c:pt>
                <c:pt idx="9">
                  <c:v>4664</c:v>
                </c:pt>
                <c:pt idx="10">
                  <c:v>4979</c:v>
                </c:pt>
                <c:pt idx="11">
                  <c:v>5278</c:v>
                </c:pt>
                <c:pt idx="12">
                  <c:v>5328</c:v>
                </c:pt>
                <c:pt idx="13">
                  <c:v>5532</c:v>
                </c:pt>
                <c:pt idx="14">
                  <c:v>5742</c:v>
                </c:pt>
                <c:pt idx="15">
                  <c:v>6131</c:v>
                </c:pt>
                <c:pt idx="16">
                  <c:v>6003</c:v>
                </c:pt>
                <c:pt idx="17">
                  <c:v>6018</c:v>
                </c:pt>
                <c:pt idx="18">
                  <c:v>6063</c:v>
                </c:pt>
                <c:pt idx="19">
                  <c:v>6086</c:v>
                </c:pt>
                <c:pt idx="20">
                  <c:v>6129</c:v>
                </c:pt>
                <c:pt idx="21">
                  <c:v>6136</c:v>
                </c:pt>
                <c:pt idx="22">
                  <c:v>6826</c:v>
                </c:pt>
                <c:pt idx="23">
                  <c:v>6478</c:v>
                </c:pt>
                <c:pt idx="24">
                  <c:v>6429</c:v>
                </c:pt>
                <c:pt idx="25">
                  <c:v>6410</c:v>
                </c:pt>
                <c:pt idx="26">
                  <c:v>6342</c:v>
                </c:pt>
                <c:pt idx="27">
                  <c:v>6328</c:v>
                </c:pt>
                <c:pt idx="28">
                  <c:v>6410</c:v>
                </c:pt>
                <c:pt idx="29">
                  <c:v>6385</c:v>
                </c:pt>
                <c:pt idx="30">
                  <c:v>6390</c:v>
                </c:pt>
                <c:pt idx="31">
                  <c:v>6328</c:v>
                </c:pt>
                <c:pt idx="32">
                  <c:v>6306</c:v>
                </c:pt>
                <c:pt idx="33" formatCode="#,##0_ ">
                  <c:v>6281</c:v>
                </c:pt>
                <c:pt idx="34" formatCode="#,##0_ ">
                  <c:v>6209</c:v>
                </c:pt>
                <c:pt idx="35" formatCode="#,##0_ ">
                  <c:v>6180</c:v>
                </c:pt>
                <c:pt idx="36" formatCode="#,##0_ ">
                  <c:v>6162</c:v>
                </c:pt>
                <c:pt idx="37" formatCode="#,##0_ ">
                  <c:v>6124</c:v>
                </c:pt>
                <c:pt idx="38" formatCode="#,##0_ ">
                  <c:v>6163</c:v>
                </c:pt>
                <c:pt idx="39" formatCode="#,##0_ ">
                  <c:v>6181</c:v>
                </c:pt>
                <c:pt idx="40" formatCode="#,##0_ ">
                  <c:v>6242</c:v>
                </c:pt>
                <c:pt idx="41" formatCode="#,##0_ ">
                  <c:v>6239</c:v>
                </c:pt>
                <c:pt idx="42" formatCode="#,##0_ ">
                  <c:v>6080</c:v>
                </c:pt>
                <c:pt idx="43" formatCode="#,##0_ ">
                  <c:v>916</c:v>
                </c:pt>
                <c:pt idx="44" formatCode="#,##0_ ">
                  <c:v>937</c:v>
                </c:pt>
                <c:pt idx="45" formatCode="#,##0_ ">
                  <c:v>926</c:v>
                </c:pt>
                <c:pt idx="46" formatCode="#,##0_ ">
                  <c:v>934</c:v>
                </c:pt>
                <c:pt idx="47" formatCode="#,##0_ ">
                  <c:v>953</c:v>
                </c:pt>
                <c:pt idx="48" formatCode="#,##0_ ">
                  <c:v>947</c:v>
                </c:pt>
                <c:pt idx="49" formatCode="#,##0_ ">
                  <c:v>927</c:v>
                </c:pt>
                <c:pt idx="50" formatCode="#,##0_ ">
                  <c:v>936</c:v>
                </c:pt>
                <c:pt idx="51" formatCode="#,##0_ ">
                  <c:v>926</c:v>
                </c:pt>
                <c:pt idx="52" formatCode="#,##0_ ">
                  <c:v>912</c:v>
                </c:pt>
                <c:pt idx="53" formatCode="#,##0_ ">
                  <c:v>913</c:v>
                </c:pt>
                <c:pt idx="54" formatCode="#,##0_ ">
                  <c:v>909</c:v>
                </c:pt>
                <c:pt idx="55" formatCode="#,##0_ ">
                  <c:v>906</c:v>
                </c:pt>
                <c:pt idx="56" formatCode="#,##0_ ">
                  <c:v>904</c:v>
                </c:pt>
                <c:pt idx="57" formatCode="#,##0_ ">
                  <c:v>897</c:v>
                </c:pt>
                <c:pt idx="58" formatCode="#,##0_ ">
                  <c:v>890</c:v>
                </c:pt>
                <c:pt idx="59" formatCode="#,##0_ ">
                  <c:v>893</c:v>
                </c:pt>
                <c:pt idx="60" formatCode="#,##0_ ">
                  <c:v>961</c:v>
                </c:pt>
                <c:pt idx="61" formatCode="#,##0_ ">
                  <c:v>880</c:v>
                </c:pt>
                <c:pt idx="62" formatCode="#,##0_ ">
                  <c:v>876</c:v>
                </c:pt>
                <c:pt idx="63" formatCode="#,##0_ ">
                  <c:v>863</c:v>
                </c:pt>
                <c:pt idx="64" formatCode="#,##0_ ">
                  <c:v>856</c:v>
                </c:pt>
                <c:pt idx="65" formatCode="#,##0_ ">
                  <c:v>417</c:v>
                </c:pt>
                <c:pt idx="66" formatCode="#,##0_ ">
                  <c:v>855</c:v>
                </c:pt>
                <c:pt idx="67" formatCode="#,##0_ ">
                  <c:v>843</c:v>
                </c:pt>
                <c:pt idx="68" formatCode="#,##0_ ">
                  <c:v>843</c:v>
                </c:pt>
                <c:pt idx="69" formatCode="#,##0_ ">
                  <c:v>836</c:v>
                </c:pt>
                <c:pt idx="70" formatCode="#,##0_ ">
                  <c:v>830</c:v>
                </c:pt>
                <c:pt idx="71" formatCode="#,##0_ ">
                  <c:v>822</c:v>
                </c:pt>
                <c:pt idx="72" formatCode="#,##0_ ">
                  <c:v>813</c:v>
                </c:pt>
                <c:pt idx="73" formatCode="#,##0_ ">
                  <c:v>831</c:v>
                </c:pt>
                <c:pt idx="74" formatCode="#,##0_ ">
                  <c:v>843</c:v>
                </c:pt>
                <c:pt idx="75" formatCode="#,##0_ ">
                  <c:v>840</c:v>
                </c:pt>
                <c:pt idx="76" formatCode="#,##0_ ">
                  <c:v>822</c:v>
                </c:pt>
                <c:pt idx="77" formatCode="#,##0_ ">
                  <c:v>820</c:v>
                </c:pt>
                <c:pt idx="78" formatCode="#,##0_ ">
                  <c:v>820</c:v>
                </c:pt>
                <c:pt idx="79">
                  <c:v>795</c:v>
                </c:pt>
                <c:pt idx="80" formatCode="#,##0_ ">
                  <c:v>792</c:v>
                </c:pt>
                <c:pt idx="81" formatCode="#,##0_ ">
                  <c:v>783</c:v>
                </c:pt>
                <c:pt idx="82" formatCode="#,##0_ ">
                  <c:v>774</c:v>
                </c:pt>
                <c:pt idx="83" formatCode="#,##0_ ">
                  <c:v>789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49-4AA6-9E01-2BA0AA421958}"/>
            </c:ext>
          </c:extLst>
        </c:ser>
        <c:ser>
          <c:idx val="2"/>
          <c:order val="2"/>
          <c:tx>
            <c:strRef>
              <c:f>서비스유형별계약자!$D$3</c:f>
              <c:strCache>
                <c:ptCount val="1"/>
                <c:pt idx="0">
                  <c:v>무료추천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서비스유형별계약자!$A$4:$A$87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서비스유형별계약자!$D$4:$D$87</c:f>
              <c:numCache>
                <c:formatCode>_(* #,##0_);_(* \(#,##0\);_(* "-"_);_(@_)</c:formatCode>
                <c:ptCount val="84"/>
                <c:pt idx="0">
                  <c:v>5000</c:v>
                </c:pt>
                <c:pt idx="1">
                  <c:v>5799</c:v>
                </c:pt>
                <c:pt idx="2">
                  <c:v>5928</c:v>
                </c:pt>
                <c:pt idx="3">
                  <c:v>5928</c:v>
                </c:pt>
                <c:pt idx="4">
                  <c:v>35928</c:v>
                </c:pt>
                <c:pt idx="5">
                  <c:v>36242</c:v>
                </c:pt>
                <c:pt idx="6">
                  <c:v>36401</c:v>
                </c:pt>
                <c:pt idx="7">
                  <c:v>45525</c:v>
                </c:pt>
                <c:pt idx="8">
                  <c:v>46534</c:v>
                </c:pt>
                <c:pt idx="9">
                  <c:v>47453</c:v>
                </c:pt>
                <c:pt idx="10">
                  <c:v>48882</c:v>
                </c:pt>
                <c:pt idx="11">
                  <c:v>49521</c:v>
                </c:pt>
                <c:pt idx="12">
                  <c:v>49777</c:v>
                </c:pt>
                <c:pt idx="13">
                  <c:v>50258</c:v>
                </c:pt>
                <c:pt idx="14">
                  <c:v>50250</c:v>
                </c:pt>
                <c:pt idx="15">
                  <c:v>50698</c:v>
                </c:pt>
                <c:pt idx="16">
                  <c:v>50828</c:v>
                </c:pt>
                <c:pt idx="17">
                  <c:v>51004</c:v>
                </c:pt>
                <c:pt idx="18">
                  <c:v>51542</c:v>
                </c:pt>
                <c:pt idx="19">
                  <c:v>51842</c:v>
                </c:pt>
                <c:pt idx="20">
                  <c:v>52723</c:v>
                </c:pt>
                <c:pt idx="21">
                  <c:v>78463</c:v>
                </c:pt>
                <c:pt idx="22">
                  <c:v>86848</c:v>
                </c:pt>
                <c:pt idx="23">
                  <c:v>91965</c:v>
                </c:pt>
                <c:pt idx="24">
                  <c:v>97478</c:v>
                </c:pt>
                <c:pt idx="25">
                  <c:v>98082</c:v>
                </c:pt>
                <c:pt idx="26">
                  <c:v>115205</c:v>
                </c:pt>
                <c:pt idx="27">
                  <c:v>118836</c:v>
                </c:pt>
                <c:pt idx="28">
                  <c:v>121404</c:v>
                </c:pt>
                <c:pt idx="29">
                  <c:v>122593</c:v>
                </c:pt>
                <c:pt idx="30">
                  <c:v>134920</c:v>
                </c:pt>
                <c:pt idx="31">
                  <c:v>164187</c:v>
                </c:pt>
                <c:pt idx="32">
                  <c:v>169098</c:v>
                </c:pt>
                <c:pt idx="33" formatCode="#,##0_ ">
                  <c:v>174536</c:v>
                </c:pt>
                <c:pt idx="34" formatCode="#,##0_ ">
                  <c:v>177496</c:v>
                </c:pt>
                <c:pt idx="35" formatCode="#,##0_ ">
                  <c:v>179080</c:v>
                </c:pt>
                <c:pt idx="36" formatCode="#,##0_ ">
                  <c:v>181040</c:v>
                </c:pt>
                <c:pt idx="37" formatCode="#,##0_ ">
                  <c:v>172869</c:v>
                </c:pt>
                <c:pt idx="38" formatCode="#,##0_ ">
                  <c:v>177335</c:v>
                </c:pt>
                <c:pt idx="39" formatCode="#,##0_ ">
                  <c:v>181902</c:v>
                </c:pt>
                <c:pt idx="40" formatCode="#,##0_ ">
                  <c:v>187400</c:v>
                </c:pt>
                <c:pt idx="41" formatCode="#,##0_ ">
                  <c:v>193831</c:v>
                </c:pt>
                <c:pt idx="42" formatCode="#,##0_ ">
                  <c:v>202652</c:v>
                </c:pt>
                <c:pt idx="43" formatCode="#,##0_ ">
                  <c:v>207658</c:v>
                </c:pt>
                <c:pt idx="44" formatCode="#,##0_ ">
                  <c:v>210425</c:v>
                </c:pt>
                <c:pt idx="45" formatCode="#,##0_ ">
                  <c:v>212561</c:v>
                </c:pt>
                <c:pt idx="46" formatCode="#,##0_ ">
                  <c:v>214811</c:v>
                </c:pt>
                <c:pt idx="47" formatCode="#,##0_ ">
                  <c:v>217702</c:v>
                </c:pt>
                <c:pt idx="48" formatCode="#,##0_ ">
                  <c:v>220028</c:v>
                </c:pt>
                <c:pt idx="49" formatCode="#,##0_ ">
                  <c:v>222155</c:v>
                </c:pt>
                <c:pt idx="50" formatCode="#,##0_ ">
                  <c:v>222944</c:v>
                </c:pt>
                <c:pt idx="51" formatCode="#,##0_ ">
                  <c:v>223582</c:v>
                </c:pt>
                <c:pt idx="52" formatCode="#,##0_ ">
                  <c:v>227282</c:v>
                </c:pt>
                <c:pt idx="53" formatCode="#,##0_ ">
                  <c:v>227962</c:v>
                </c:pt>
                <c:pt idx="54" formatCode="#,##0_ ">
                  <c:v>228422</c:v>
                </c:pt>
                <c:pt idx="55" formatCode="#,##0_ ">
                  <c:v>216660</c:v>
                </c:pt>
                <c:pt idx="56" formatCode="#,##0_ ">
                  <c:v>217494</c:v>
                </c:pt>
                <c:pt idx="57" formatCode="#,##0_ ">
                  <c:v>218190</c:v>
                </c:pt>
                <c:pt idx="58" formatCode="#,##0_ ">
                  <c:v>218944</c:v>
                </c:pt>
                <c:pt idx="59" formatCode="#,##0_ ">
                  <c:v>219441</c:v>
                </c:pt>
                <c:pt idx="60" formatCode="#,##0_ ">
                  <c:v>219892</c:v>
                </c:pt>
                <c:pt idx="61" formatCode="#,##0_ ">
                  <c:v>220238</c:v>
                </c:pt>
                <c:pt idx="62" formatCode="#,##0_ ">
                  <c:v>222225</c:v>
                </c:pt>
                <c:pt idx="63" formatCode="#,##0_ ">
                  <c:v>222857</c:v>
                </c:pt>
                <c:pt idx="64" formatCode="#,##0_ ">
                  <c:v>223311</c:v>
                </c:pt>
                <c:pt idx="65" formatCode="#,##0_ ">
                  <c:v>224125</c:v>
                </c:pt>
                <c:pt idx="66" formatCode="#,##0_ ">
                  <c:v>224808</c:v>
                </c:pt>
                <c:pt idx="67" formatCode="#,##0_ ">
                  <c:v>225588</c:v>
                </c:pt>
                <c:pt idx="68" formatCode="#,##0_ ">
                  <c:v>226330</c:v>
                </c:pt>
                <c:pt idx="69" formatCode="#,##0_ ">
                  <c:v>227083</c:v>
                </c:pt>
                <c:pt idx="70" formatCode="#,##0_ ">
                  <c:v>228842</c:v>
                </c:pt>
                <c:pt idx="71" formatCode="#,##0_ ">
                  <c:v>229661</c:v>
                </c:pt>
                <c:pt idx="72" formatCode="#,##0_ ">
                  <c:v>151623</c:v>
                </c:pt>
                <c:pt idx="73" formatCode="#,##0_ ">
                  <c:v>152336</c:v>
                </c:pt>
                <c:pt idx="74" formatCode="#,##0_ ">
                  <c:v>152915</c:v>
                </c:pt>
                <c:pt idx="75" formatCode="#,##0_ ">
                  <c:v>154115</c:v>
                </c:pt>
                <c:pt idx="76" formatCode="#,##0_ ">
                  <c:v>145895</c:v>
                </c:pt>
                <c:pt idx="77" formatCode="#,##0_ ">
                  <c:v>154734</c:v>
                </c:pt>
                <c:pt idx="78" formatCode="#,##0_ ">
                  <c:v>155520</c:v>
                </c:pt>
                <c:pt idx="79">
                  <c:v>156192</c:v>
                </c:pt>
                <c:pt idx="80" formatCode="#,##0_ ">
                  <c:v>157361</c:v>
                </c:pt>
                <c:pt idx="81" formatCode="#,##0_ ">
                  <c:v>158400</c:v>
                </c:pt>
                <c:pt idx="82" formatCode="#,##0_ ">
                  <c:v>159462</c:v>
                </c:pt>
                <c:pt idx="83" formatCode="#,##0_ ">
                  <c:v>161326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49-4AA6-9E01-2BA0AA4219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653139423"/>
        <c:axId val="1653148159"/>
      </c:barChart>
      <c:dateAx>
        <c:axId val="1653139423"/>
        <c:scaling>
          <c:orientation val="minMax"/>
        </c:scaling>
        <c:delete val="0"/>
        <c:axPos val="b"/>
        <c:numFmt formatCode="yyyy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53148159"/>
        <c:crosses val="autoZero"/>
        <c:auto val="1"/>
        <c:lblOffset val="100"/>
        <c:baseTimeUnit val="months"/>
      </c:dateAx>
      <c:valAx>
        <c:axId val="16531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531394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200"/>
              <a:t>업종별 로보어드바이저 운용 금액 추이 </a:t>
            </a:r>
            <a:endParaRPr lang="ko-KR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업종별운용금액!$B$3</c:f>
              <c:strCache>
                <c:ptCount val="1"/>
                <c:pt idx="0">
                  <c:v>증권사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업종별운용금액!$A$4:$A$87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업종별운용금액!$B$4:$B$87</c:f>
              <c:numCache>
                <c:formatCode>_-* #,##0.0_-;\-* #,##0.0_-;_-* "-"_-;_-@_-</c:formatCode>
                <c:ptCount val="84"/>
                <c:pt idx="0">
                  <c:v>5.6000000000000005</c:v>
                </c:pt>
                <c:pt idx="1">
                  <c:v>13.499999999999998</c:v>
                </c:pt>
                <c:pt idx="2">
                  <c:v>16.5</c:v>
                </c:pt>
                <c:pt idx="3">
                  <c:v>19.2</c:v>
                </c:pt>
                <c:pt idx="4">
                  <c:v>19.900000000000002</c:v>
                </c:pt>
                <c:pt idx="5">
                  <c:v>28.099999999999998</c:v>
                </c:pt>
                <c:pt idx="6">
                  <c:v>28.799999999999994</c:v>
                </c:pt>
                <c:pt idx="7">
                  <c:v>30.099999999999994</c:v>
                </c:pt>
                <c:pt idx="8">
                  <c:v>48.100000000000009</c:v>
                </c:pt>
                <c:pt idx="9">
                  <c:v>56.900000000000013</c:v>
                </c:pt>
                <c:pt idx="10">
                  <c:v>65.5</c:v>
                </c:pt>
                <c:pt idx="11">
                  <c:v>73.8</c:v>
                </c:pt>
                <c:pt idx="12">
                  <c:v>75.500000000000014</c:v>
                </c:pt>
                <c:pt idx="13">
                  <c:v>73.900000000000006</c:v>
                </c:pt>
                <c:pt idx="14">
                  <c:v>75.399999999999991</c:v>
                </c:pt>
                <c:pt idx="15">
                  <c:v>76.899999999999991</c:v>
                </c:pt>
                <c:pt idx="16">
                  <c:v>69.199999999999989</c:v>
                </c:pt>
                <c:pt idx="17">
                  <c:v>68.199999999999989</c:v>
                </c:pt>
                <c:pt idx="18">
                  <c:v>68.799999999999983</c:v>
                </c:pt>
                <c:pt idx="19">
                  <c:v>68.499999999999986</c:v>
                </c:pt>
                <c:pt idx="20">
                  <c:v>64.899999999999991</c:v>
                </c:pt>
                <c:pt idx="21">
                  <c:v>56.5</c:v>
                </c:pt>
                <c:pt idx="22">
                  <c:v>54.4</c:v>
                </c:pt>
                <c:pt idx="23">
                  <c:v>50.20000000000001</c:v>
                </c:pt>
                <c:pt idx="24">
                  <c:v>50.2</c:v>
                </c:pt>
                <c:pt idx="25">
                  <c:v>49.2</c:v>
                </c:pt>
                <c:pt idx="26">
                  <c:v>52.2</c:v>
                </c:pt>
                <c:pt idx="27">
                  <c:v>50.5</c:v>
                </c:pt>
                <c:pt idx="28">
                  <c:v>56</c:v>
                </c:pt>
                <c:pt idx="29">
                  <c:v>57.5</c:v>
                </c:pt>
                <c:pt idx="30">
                  <c:v>64.2</c:v>
                </c:pt>
                <c:pt idx="31">
                  <c:v>54.4</c:v>
                </c:pt>
                <c:pt idx="32">
                  <c:v>57.1</c:v>
                </c:pt>
                <c:pt idx="33">
                  <c:v>59.3</c:v>
                </c:pt>
                <c:pt idx="34">
                  <c:v>57.5</c:v>
                </c:pt>
                <c:pt idx="35">
                  <c:v>55.9</c:v>
                </c:pt>
                <c:pt idx="36">
                  <c:v>57.2</c:v>
                </c:pt>
                <c:pt idx="37">
                  <c:v>56.2</c:v>
                </c:pt>
                <c:pt idx="38">
                  <c:v>56.1</c:v>
                </c:pt>
                <c:pt idx="39">
                  <c:v>55</c:v>
                </c:pt>
                <c:pt idx="40">
                  <c:v>58.2</c:v>
                </c:pt>
                <c:pt idx="41" formatCode="#,##0.0_ ">
                  <c:v>52.9</c:v>
                </c:pt>
                <c:pt idx="42" formatCode="#,##0.0_ ">
                  <c:v>50.5</c:v>
                </c:pt>
                <c:pt idx="43" formatCode="#,##0.0_ ">
                  <c:v>47.4</c:v>
                </c:pt>
                <c:pt idx="44" formatCode="#,##0.0_ ">
                  <c:v>48.8</c:v>
                </c:pt>
                <c:pt idx="45" formatCode="#,##0.0_ ">
                  <c:v>48.5</c:v>
                </c:pt>
                <c:pt idx="46" formatCode="#,##0.0_ ">
                  <c:v>50.1</c:v>
                </c:pt>
                <c:pt idx="47" formatCode="#,##0.0_ ">
                  <c:v>56.18</c:v>
                </c:pt>
                <c:pt idx="48" formatCode="#,##0.0_ ">
                  <c:v>53.629999999999995</c:v>
                </c:pt>
                <c:pt idx="49" formatCode="#,##0.0_ ">
                  <c:v>52.5</c:v>
                </c:pt>
                <c:pt idx="50" formatCode="#,##0.0_ ">
                  <c:v>53.2</c:v>
                </c:pt>
                <c:pt idx="51" formatCode="#,##0.0_ ">
                  <c:v>53.5</c:v>
                </c:pt>
                <c:pt idx="52" formatCode="#,##0.0_ ">
                  <c:v>55.300000000000004</c:v>
                </c:pt>
                <c:pt idx="53" formatCode="#,##0.0_ ">
                  <c:v>52.9</c:v>
                </c:pt>
                <c:pt idx="54" formatCode="#,##0.0_ ">
                  <c:v>54</c:v>
                </c:pt>
                <c:pt idx="55" formatCode="#,##0.0_ ">
                  <c:v>55.63000000000001</c:v>
                </c:pt>
                <c:pt idx="56" formatCode="#,##0.0_ ">
                  <c:v>55.7</c:v>
                </c:pt>
                <c:pt idx="57" formatCode="#,##0.0_ ">
                  <c:v>79.2</c:v>
                </c:pt>
                <c:pt idx="58" formatCode="#,##0.0_ ">
                  <c:v>76.400000000000006</c:v>
                </c:pt>
                <c:pt idx="59" formatCode="#,##0.0_ ">
                  <c:v>72.8</c:v>
                </c:pt>
                <c:pt idx="60" formatCode="#,##0.0_ ">
                  <c:v>72.5</c:v>
                </c:pt>
                <c:pt idx="61" formatCode="#,##0.0_ ">
                  <c:v>72.7</c:v>
                </c:pt>
                <c:pt idx="62" formatCode="#,##0.0_ ">
                  <c:v>74.599999999999994</c:v>
                </c:pt>
                <c:pt idx="63" formatCode="#,##0.0_ ">
                  <c:v>71.2</c:v>
                </c:pt>
                <c:pt idx="64" formatCode="#,##0.0_ ">
                  <c:v>65.539999999999992</c:v>
                </c:pt>
                <c:pt idx="65" formatCode="#,##0.0_ ">
                  <c:v>65.710000000000008</c:v>
                </c:pt>
                <c:pt idx="66" formatCode="#,##0.0_ ">
                  <c:v>65.75</c:v>
                </c:pt>
                <c:pt idx="67" formatCode="#,##0.0_ ">
                  <c:v>65.250000000000014</c:v>
                </c:pt>
                <c:pt idx="68" formatCode="#,##0.0_ ">
                  <c:v>61.349999999999994</c:v>
                </c:pt>
                <c:pt idx="69" formatCode="#,##0.0_ ">
                  <c:v>60.93</c:v>
                </c:pt>
                <c:pt idx="70" formatCode="#,##0.0_ ">
                  <c:v>59.22</c:v>
                </c:pt>
                <c:pt idx="71" formatCode="#,##0.0_ ">
                  <c:v>60.17</c:v>
                </c:pt>
                <c:pt idx="72" formatCode="#,##0.0_ ">
                  <c:v>55.83</c:v>
                </c:pt>
                <c:pt idx="73" formatCode="#,##0.0_ ">
                  <c:v>56.19</c:v>
                </c:pt>
                <c:pt idx="74" formatCode="#,##0.0_ ">
                  <c:v>53.52</c:v>
                </c:pt>
                <c:pt idx="75" formatCode="#,##0.0_ ">
                  <c:v>54.650000000000006</c:v>
                </c:pt>
                <c:pt idx="76" formatCode="#,##0.0_ ">
                  <c:v>55.290000000000006</c:v>
                </c:pt>
                <c:pt idx="77" formatCode="#,##0.0_ ">
                  <c:v>58.06</c:v>
                </c:pt>
                <c:pt idx="78" formatCode="#,##0.0_ ">
                  <c:v>60.850000000000009</c:v>
                </c:pt>
                <c:pt idx="79" formatCode="#,##0.0_ ">
                  <c:v>80.02</c:v>
                </c:pt>
                <c:pt idx="80" formatCode="#,##0.0_ ">
                  <c:v>81.25</c:v>
                </c:pt>
                <c:pt idx="81" formatCode="#,##0.0_ ">
                  <c:v>87.669999999999987</c:v>
                </c:pt>
                <c:pt idx="82" formatCode="#,##0.0_ ">
                  <c:v>98.800000000000011</c:v>
                </c:pt>
                <c:pt idx="83" formatCode="#,##0.0_ ">
                  <c:v>112.43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B3-41B6-81A8-EED1AD6F1A9D}"/>
            </c:ext>
          </c:extLst>
        </c:ser>
        <c:ser>
          <c:idx val="1"/>
          <c:order val="1"/>
          <c:tx>
            <c:strRef>
              <c:f>업종별운용금액!$C$3</c:f>
              <c:strCache>
                <c:ptCount val="1"/>
                <c:pt idx="0">
                  <c:v>자산운용사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업종별운용금액!$A$4:$A$87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업종별운용금액!$C$4:$C$87</c:f>
              <c:numCache>
                <c:formatCode>_-* #,##0.0_-;\-* #,##0.0_-;_-* "-"_-;_-@_-</c:formatCode>
                <c:ptCount val="84"/>
                <c:pt idx="0">
                  <c:v>5.8000000000000007</c:v>
                </c:pt>
                <c:pt idx="1">
                  <c:v>5.8999999999999995</c:v>
                </c:pt>
                <c:pt idx="2">
                  <c:v>3.4000000000000004</c:v>
                </c:pt>
                <c:pt idx="3">
                  <c:v>3.4000000000000004</c:v>
                </c:pt>
                <c:pt idx="4">
                  <c:v>3.4000000000000004</c:v>
                </c:pt>
                <c:pt idx="5">
                  <c:v>4.3</c:v>
                </c:pt>
                <c:pt idx="6">
                  <c:v>4.3</c:v>
                </c:pt>
                <c:pt idx="7">
                  <c:v>4.3</c:v>
                </c:pt>
                <c:pt idx="8">
                  <c:v>3.9</c:v>
                </c:pt>
                <c:pt idx="9">
                  <c:v>3.3</c:v>
                </c:pt>
                <c:pt idx="10">
                  <c:v>3</c:v>
                </c:pt>
                <c:pt idx="11">
                  <c:v>2.5</c:v>
                </c:pt>
                <c:pt idx="12">
                  <c:v>2.4</c:v>
                </c:pt>
                <c:pt idx="13">
                  <c:v>2.4</c:v>
                </c:pt>
                <c:pt idx="14">
                  <c:v>2.4</c:v>
                </c:pt>
                <c:pt idx="15">
                  <c:v>2.4</c:v>
                </c:pt>
                <c:pt idx="16">
                  <c:v>2.0999999999999996</c:v>
                </c:pt>
                <c:pt idx="17">
                  <c:v>2.0999999999999996</c:v>
                </c:pt>
                <c:pt idx="18">
                  <c:v>2.0999999999999996</c:v>
                </c:pt>
                <c:pt idx="19">
                  <c:v>1.9</c:v>
                </c:pt>
                <c:pt idx="20">
                  <c:v>4</c:v>
                </c:pt>
                <c:pt idx="21">
                  <c:v>6.3</c:v>
                </c:pt>
                <c:pt idx="22">
                  <c:v>9.8000000000000007</c:v>
                </c:pt>
                <c:pt idx="23">
                  <c:v>22.899999999999995</c:v>
                </c:pt>
                <c:pt idx="24">
                  <c:v>24.7</c:v>
                </c:pt>
                <c:pt idx="25">
                  <c:v>28.900000000000002</c:v>
                </c:pt>
                <c:pt idx="26">
                  <c:v>32.200000000000003</c:v>
                </c:pt>
                <c:pt idx="27">
                  <c:v>35.299999999999997</c:v>
                </c:pt>
                <c:pt idx="28">
                  <c:v>43.4</c:v>
                </c:pt>
                <c:pt idx="29">
                  <c:v>55.2</c:v>
                </c:pt>
                <c:pt idx="30">
                  <c:v>71.7</c:v>
                </c:pt>
                <c:pt idx="31">
                  <c:v>72.099999999999994</c:v>
                </c:pt>
                <c:pt idx="32">
                  <c:v>118.80000000000001</c:v>
                </c:pt>
                <c:pt idx="33">
                  <c:v>135.1</c:v>
                </c:pt>
                <c:pt idx="34">
                  <c:v>163.6</c:v>
                </c:pt>
                <c:pt idx="35">
                  <c:v>196.26</c:v>
                </c:pt>
                <c:pt idx="36">
                  <c:v>235</c:v>
                </c:pt>
                <c:pt idx="37">
                  <c:v>252.32</c:v>
                </c:pt>
                <c:pt idx="38">
                  <c:v>258.89999999999998</c:v>
                </c:pt>
                <c:pt idx="39">
                  <c:v>284.26</c:v>
                </c:pt>
                <c:pt idx="40">
                  <c:v>324</c:v>
                </c:pt>
                <c:pt idx="41" formatCode="#,##0.0_ ">
                  <c:v>323.89999999999998</c:v>
                </c:pt>
                <c:pt idx="42" formatCode="#,##0.0_ ">
                  <c:v>368.1</c:v>
                </c:pt>
                <c:pt idx="43" formatCode="#,##0.0_ ">
                  <c:v>389</c:v>
                </c:pt>
                <c:pt idx="44" formatCode="#,##0.0_ ">
                  <c:v>445.4</c:v>
                </c:pt>
                <c:pt idx="45" formatCode="#,##0.0_ ">
                  <c:v>484.2</c:v>
                </c:pt>
                <c:pt idx="46" formatCode="#,##0.0_ ">
                  <c:v>551.5</c:v>
                </c:pt>
                <c:pt idx="47" formatCode="#,##0.0_ ">
                  <c:v>667.3</c:v>
                </c:pt>
                <c:pt idx="48" formatCode="#,##0.0_ ">
                  <c:v>770.68000000000006</c:v>
                </c:pt>
                <c:pt idx="49" formatCode="#,##0.0_ ">
                  <c:v>828.3</c:v>
                </c:pt>
                <c:pt idx="50" formatCode="#,##0.0_ ">
                  <c:v>830.6</c:v>
                </c:pt>
                <c:pt idx="51" formatCode="#,##0.0_ ">
                  <c:v>958.3</c:v>
                </c:pt>
                <c:pt idx="52" formatCode="#,##0.0_ ">
                  <c:v>1050.0999999999999</c:v>
                </c:pt>
                <c:pt idx="53" formatCode="#,##0.0_ ">
                  <c:v>1145.1400000000001</c:v>
                </c:pt>
                <c:pt idx="54" formatCode="#,##0.0_ ">
                  <c:v>1157.5999999999999</c:v>
                </c:pt>
                <c:pt idx="55" formatCode="#,##0.0_ ">
                  <c:v>1186.0200000000002</c:v>
                </c:pt>
                <c:pt idx="56" formatCode="#,##0.0_ ">
                  <c:v>1179.2</c:v>
                </c:pt>
                <c:pt idx="57" formatCode="#,##0.0_ ">
                  <c:v>1151.31</c:v>
                </c:pt>
                <c:pt idx="58" formatCode="#,##0.0_ ">
                  <c:v>1132.3500000000001</c:v>
                </c:pt>
                <c:pt idx="59" formatCode="#,##0.0_ ">
                  <c:v>1141</c:v>
                </c:pt>
                <c:pt idx="60" formatCode="#,##0.0_ ">
                  <c:v>1181.4000000000001</c:v>
                </c:pt>
                <c:pt idx="61" formatCode="#,##0.0_ ">
                  <c:v>1189.8</c:v>
                </c:pt>
                <c:pt idx="62" formatCode="#,##0.0_ ">
                  <c:v>1197.1099999999999</c:v>
                </c:pt>
                <c:pt idx="63" formatCode="#,##0.0_ ">
                  <c:v>1268.0999999999999</c:v>
                </c:pt>
                <c:pt idx="64" formatCode="#,##0.0_ ">
                  <c:v>1321.52</c:v>
                </c:pt>
                <c:pt idx="65" formatCode="#,##0.0_ ">
                  <c:v>1409.6799999999998</c:v>
                </c:pt>
                <c:pt idx="66" formatCode="#,##0.0_ ">
                  <c:v>1531.4199999999998</c:v>
                </c:pt>
                <c:pt idx="67" formatCode="#,##0.0_ ">
                  <c:v>1586.8200000000002</c:v>
                </c:pt>
                <c:pt idx="68" formatCode="#,##0.0_ ">
                  <c:v>1680.02</c:v>
                </c:pt>
                <c:pt idx="69" formatCode="#,##0.0_ ">
                  <c:v>1667.57</c:v>
                </c:pt>
                <c:pt idx="70" formatCode="#,##0.0_ ">
                  <c:v>1634.3</c:v>
                </c:pt>
                <c:pt idx="71" formatCode="#,##0.0_ ">
                  <c:v>1642.45</c:v>
                </c:pt>
                <c:pt idx="72" formatCode="#,##0.0_ ">
                  <c:v>1609.8999999999999</c:v>
                </c:pt>
                <c:pt idx="73" formatCode="#,##0.0_ ">
                  <c:v>1330.04</c:v>
                </c:pt>
                <c:pt idx="74" formatCode="#,##0.0_ ">
                  <c:v>1316.07</c:v>
                </c:pt>
                <c:pt idx="75" formatCode="#,##0.0_ ">
                  <c:v>1324.53</c:v>
                </c:pt>
                <c:pt idx="76" formatCode="#,##0.0_ ">
                  <c:v>1340.35</c:v>
                </c:pt>
                <c:pt idx="77" formatCode="#,##0.0_ ">
                  <c:v>1383.77</c:v>
                </c:pt>
                <c:pt idx="78" formatCode="#,##0.0_ ">
                  <c:v>1472.9700000000003</c:v>
                </c:pt>
                <c:pt idx="79" formatCode="#,##0.0_ ">
                  <c:v>1582.09</c:v>
                </c:pt>
                <c:pt idx="80" formatCode="#,##0.0_ ">
                  <c:v>20.82</c:v>
                </c:pt>
                <c:pt idx="81" formatCode="#,##0.0_ ">
                  <c:v>20.82</c:v>
                </c:pt>
                <c:pt idx="82" formatCode="#,##0.0_ ">
                  <c:v>18.5</c:v>
                </c:pt>
                <c:pt idx="83" formatCode="#,##0.0_ ">
                  <c:v>16.259999999999998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B3-41B6-81A8-EED1AD6F1A9D}"/>
            </c:ext>
          </c:extLst>
        </c:ser>
        <c:ser>
          <c:idx val="2"/>
          <c:order val="2"/>
          <c:tx>
            <c:strRef>
              <c:f>업종별운용금액!$D$3</c:f>
              <c:strCache>
                <c:ptCount val="1"/>
                <c:pt idx="0">
                  <c:v>자문일임사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업종별운용금액!$A$4:$A$87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업종별운용금액!$D$4:$D$87</c:f>
              <c:numCache>
                <c:formatCode>_-* #,##0.0_-;\-* #,##0.0_-;_-* "-"_-;_-@_-</c:formatCode>
                <c:ptCount val="84"/>
                <c:pt idx="0">
                  <c:v>40</c:v>
                </c:pt>
                <c:pt idx="1">
                  <c:v>42</c:v>
                </c:pt>
                <c:pt idx="2">
                  <c:v>40</c:v>
                </c:pt>
                <c:pt idx="3">
                  <c:v>40.799999999999997</c:v>
                </c:pt>
                <c:pt idx="4">
                  <c:v>40.1</c:v>
                </c:pt>
                <c:pt idx="5">
                  <c:v>39.200000000000003</c:v>
                </c:pt>
                <c:pt idx="6">
                  <c:v>38.4</c:v>
                </c:pt>
                <c:pt idx="7">
                  <c:v>30.8</c:v>
                </c:pt>
                <c:pt idx="8">
                  <c:v>32.800000000000004</c:v>
                </c:pt>
                <c:pt idx="9">
                  <c:v>31.1</c:v>
                </c:pt>
                <c:pt idx="10">
                  <c:v>25.400000000000002</c:v>
                </c:pt>
                <c:pt idx="11">
                  <c:v>24.9</c:v>
                </c:pt>
                <c:pt idx="12">
                  <c:v>24.400000000000006</c:v>
                </c:pt>
                <c:pt idx="13">
                  <c:v>22.200000000000003</c:v>
                </c:pt>
                <c:pt idx="14">
                  <c:v>17.300000000000004</c:v>
                </c:pt>
                <c:pt idx="15">
                  <c:v>17.599999999999998</c:v>
                </c:pt>
                <c:pt idx="16">
                  <c:v>15.799999999999997</c:v>
                </c:pt>
                <c:pt idx="17">
                  <c:v>16.340000000000003</c:v>
                </c:pt>
                <c:pt idx="18">
                  <c:v>14.960000000000003</c:v>
                </c:pt>
                <c:pt idx="19">
                  <c:v>15.120000000000005</c:v>
                </c:pt>
                <c:pt idx="20">
                  <c:v>14.840000000000002</c:v>
                </c:pt>
                <c:pt idx="21">
                  <c:v>14.1</c:v>
                </c:pt>
                <c:pt idx="22">
                  <c:v>13.9</c:v>
                </c:pt>
                <c:pt idx="23">
                  <c:v>14</c:v>
                </c:pt>
                <c:pt idx="24">
                  <c:v>12</c:v>
                </c:pt>
                <c:pt idx="25">
                  <c:v>11.7</c:v>
                </c:pt>
                <c:pt idx="26">
                  <c:v>10.7</c:v>
                </c:pt>
                <c:pt idx="27">
                  <c:v>10.3</c:v>
                </c:pt>
                <c:pt idx="28">
                  <c:v>4.3</c:v>
                </c:pt>
                <c:pt idx="29">
                  <c:v>4.0999999999999996</c:v>
                </c:pt>
                <c:pt idx="30">
                  <c:v>2.6</c:v>
                </c:pt>
                <c:pt idx="31">
                  <c:v>2.4</c:v>
                </c:pt>
                <c:pt idx="32">
                  <c:v>2.1</c:v>
                </c:pt>
                <c:pt idx="33">
                  <c:v>1.5</c:v>
                </c:pt>
                <c:pt idx="34">
                  <c:v>1.4</c:v>
                </c:pt>
                <c:pt idx="35">
                  <c:v>1.5</c:v>
                </c:pt>
                <c:pt idx="36">
                  <c:v>1.5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 formatCode="#,##0.0_ ">
                  <c:v>0.2</c:v>
                </c:pt>
                <c:pt idx="42" formatCode="#,##0.0_ ">
                  <c:v>0.2</c:v>
                </c:pt>
                <c:pt idx="43" formatCode="#,##0.0_ ">
                  <c:v>0.2</c:v>
                </c:pt>
                <c:pt idx="44" formatCode="#,##0.0_ ">
                  <c:v>226.5</c:v>
                </c:pt>
                <c:pt idx="45" formatCode="#,##0.0_ ">
                  <c:v>277.8</c:v>
                </c:pt>
                <c:pt idx="46" formatCode="#,##0.0_ ">
                  <c:v>304.10000000000002</c:v>
                </c:pt>
                <c:pt idx="47" formatCode="#,##0.0_ ">
                  <c:v>329.4</c:v>
                </c:pt>
                <c:pt idx="48" formatCode="#,##0.0_ ">
                  <c:v>377.4</c:v>
                </c:pt>
                <c:pt idx="49" formatCode="#,##0.0_ ">
                  <c:v>382.5</c:v>
                </c:pt>
                <c:pt idx="50" formatCode="#,##0.0_ ">
                  <c:v>429.5</c:v>
                </c:pt>
                <c:pt idx="51" formatCode="#,##0.0_ ">
                  <c:v>516.4</c:v>
                </c:pt>
                <c:pt idx="52" formatCode="#,##0.0_ ">
                  <c:v>526.29999999999995</c:v>
                </c:pt>
                <c:pt idx="53" formatCode="#,##0.0_ ">
                  <c:v>506.8</c:v>
                </c:pt>
                <c:pt idx="54" formatCode="#,##0.0_ ">
                  <c:v>620.4</c:v>
                </c:pt>
                <c:pt idx="55" formatCode="#,##0.0_ ">
                  <c:v>687.3</c:v>
                </c:pt>
                <c:pt idx="56" formatCode="#,##0.0_ ">
                  <c:v>674</c:v>
                </c:pt>
                <c:pt idx="57" formatCode="#,##0.0_ ">
                  <c:v>636.9</c:v>
                </c:pt>
                <c:pt idx="58" formatCode="#,##0.0_ ">
                  <c:v>608.6</c:v>
                </c:pt>
                <c:pt idx="59" formatCode="#,##0.0_ ">
                  <c:v>635.5</c:v>
                </c:pt>
                <c:pt idx="60" formatCode="#,##0.0_ ">
                  <c:v>632.5</c:v>
                </c:pt>
                <c:pt idx="61" formatCode="#,##0.0_ ">
                  <c:v>616.4</c:v>
                </c:pt>
                <c:pt idx="62" formatCode="#,##0.0_ ">
                  <c:v>613</c:v>
                </c:pt>
                <c:pt idx="63" formatCode="#,##0.0_ ">
                  <c:v>592.29999999999995</c:v>
                </c:pt>
                <c:pt idx="64" formatCode="#,##0.0_ ">
                  <c:v>558.89</c:v>
                </c:pt>
                <c:pt idx="65" formatCode="#,##0.0_ ">
                  <c:v>577.20999999999981</c:v>
                </c:pt>
                <c:pt idx="66" formatCode="#,##0.0_ ">
                  <c:v>598.62999999999988</c:v>
                </c:pt>
                <c:pt idx="67" formatCode="#,##0.0_ ">
                  <c:v>611.7399999999999</c:v>
                </c:pt>
                <c:pt idx="68" formatCode="#,##0.0_ ">
                  <c:v>635.45999999999992</c:v>
                </c:pt>
                <c:pt idx="69" formatCode="#,##0.0_ ">
                  <c:v>621.75</c:v>
                </c:pt>
                <c:pt idx="70" formatCode="#,##0.0_ ">
                  <c:v>1317.9600000000005</c:v>
                </c:pt>
                <c:pt idx="71" formatCode="#,##0.0_ ">
                  <c:v>1281.18</c:v>
                </c:pt>
                <c:pt idx="72" formatCode="#,##0.0_ ">
                  <c:v>1239.9400000000003</c:v>
                </c:pt>
                <c:pt idx="73" formatCode="#,##0.0_ ">
                  <c:v>1215.1200000000001</c:v>
                </c:pt>
                <c:pt idx="74" formatCode="#,##0.0_ ">
                  <c:v>1209.0000000000002</c:v>
                </c:pt>
                <c:pt idx="75" formatCode="#,##0.0_ ">
                  <c:v>1311.2200000000005</c:v>
                </c:pt>
                <c:pt idx="76" formatCode="#,##0.0_ ">
                  <c:v>1186.3</c:v>
                </c:pt>
                <c:pt idx="77" formatCode="#,##0.0_ ">
                  <c:v>1244.5099999999998</c:v>
                </c:pt>
                <c:pt idx="78" formatCode="#,##0.0_ ">
                  <c:v>1233.9700000000005</c:v>
                </c:pt>
                <c:pt idx="79" formatCode="#,##0.0_ ">
                  <c:v>1156.9000000000003</c:v>
                </c:pt>
                <c:pt idx="80" formatCode="#,##0.0_ ">
                  <c:v>2766.55</c:v>
                </c:pt>
                <c:pt idx="81" formatCode="#,##0.0_ ">
                  <c:v>2844.3199999999993</c:v>
                </c:pt>
                <c:pt idx="82" formatCode="#,##0.0_ ">
                  <c:v>2895.21</c:v>
                </c:pt>
                <c:pt idx="83" formatCode="#,##0.0_ ">
                  <c:v>3005.01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B3-41B6-81A8-EED1AD6F1A9D}"/>
            </c:ext>
          </c:extLst>
        </c:ser>
        <c:ser>
          <c:idx val="3"/>
          <c:order val="3"/>
          <c:tx>
            <c:strRef>
              <c:f>업종별운용금액!$E$3</c:f>
              <c:strCache>
                <c:ptCount val="1"/>
                <c:pt idx="0">
                  <c:v>은행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업종별운용금액!$A$4:$A$87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업종별운용금액!$E$4:$E$87</c:f>
              <c:numCache>
                <c:formatCode>_-* #,##0.0_-;\-* #,##0.0_-;_-* "-"_-;_-@_-</c:formatCode>
                <c:ptCount val="84"/>
                <c:pt idx="0">
                  <c:v>64.5</c:v>
                </c:pt>
                <c:pt idx="1">
                  <c:v>110.2</c:v>
                </c:pt>
                <c:pt idx="2">
                  <c:v>122</c:v>
                </c:pt>
                <c:pt idx="3">
                  <c:v>122</c:v>
                </c:pt>
                <c:pt idx="4">
                  <c:v>4156.1000000000004</c:v>
                </c:pt>
                <c:pt idx="5">
                  <c:v>4190</c:v>
                </c:pt>
                <c:pt idx="6">
                  <c:v>4187.7</c:v>
                </c:pt>
                <c:pt idx="7">
                  <c:v>5231.5</c:v>
                </c:pt>
                <c:pt idx="8">
                  <c:v>5540.3</c:v>
                </c:pt>
                <c:pt idx="9">
                  <c:v>5731</c:v>
                </c:pt>
                <c:pt idx="10">
                  <c:v>5904</c:v>
                </c:pt>
                <c:pt idx="11">
                  <c:v>5902.1</c:v>
                </c:pt>
                <c:pt idx="12">
                  <c:v>6198</c:v>
                </c:pt>
                <c:pt idx="13">
                  <c:v>6280</c:v>
                </c:pt>
                <c:pt idx="14">
                  <c:v>6307</c:v>
                </c:pt>
                <c:pt idx="15">
                  <c:v>6550</c:v>
                </c:pt>
                <c:pt idx="16">
                  <c:v>6640</c:v>
                </c:pt>
                <c:pt idx="17">
                  <c:v>6843.8</c:v>
                </c:pt>
                <c:pt idx="18">
                  <c:v>6953</c:v>
                </c:pt>
                <c:pt idx="19">
                  <c:v>7144</c:v>
                </c:pt>
                <c:pt idx="20">
                  <c:v>7271.8</c:v>
                </c:pt>
                <c:pt idx="21">
                  <c:v>7922.6</c:v>
                </c:pt>
                <c:pt idx="22">
                  <c:v>8371.5</c:v>
                </c:pt>
                <c:pt idx="23">
                  <c:v>8316</c:v>
                </c:pt>
                <c:pt idx="24">
                  <c:v>8689.4</c:v>
                </c:pt>
                <c:pt idx="25">
                  <c:v>8810.1</c:v>
                </c:pt>
                <c:pt idx="26">
                  <c:v>8958.7000000000007</c:v>
                </c:pt>
                <c:pt idx="27">
                  <c:v>9187.7999999999993</c:v>
                </c:pt>
                <c:pt idx="28">
                  <c:v>9498</c:v>
                </c:pt>
                <c:pt idx="29">
                  <c:v>9930.1</c:v>
                </c:pt>
                <c:pt idx="30">
                  <c:v>10762.599999999999</c:v>
                </c:pt>
                <c:pt idx="31">
                  <c:v>11090.8</c:v>
                </c:pt>
                <c:pt idx="32">
                  <c:v>11247.8</c:v>
                </c:pt>
                <c:pt idx="33">
                  <c:v>11365.900000000001</c:v>
                </c:pt>
                <c:pt idx="34">
                  <c:v>11572.599999999999</c:v>
                </c:pt>
                <c:pt idx="35">
                  <c:v>11869.1</c:v>
                </c:pt>
                <c:pt idx="36">
                  <c:v>12218.72</c:v>
                </c:pt>
                <c:pt idx="37">
                  <c:v>12568.16</c:v>
                </c:pt>
                <c:pt idx="38">
                  <c:v>12900.6</c:v>
                </c:pt>
                <c:pt idx="39">
                  <c:v>13401.12</c:v>
                </c:pt>
                <c:pt idx="40">
                  <c:v>13858.51</c:v>
                </c:pt>
                <c:pt idx="41" formatCode="#,##0.0_ ">
                  <c:v>14472.63</c:v>
                </c:pt>
                <c:pt idx="42" formatCode="#,##0.0_ ">
                  <c:v>15006.07</c:v>
                </c:pt>
                <c:pt idx="43" formatCode="#,##0.0_ ">
                  <c:v>15391.380000000001</c:v>
                </c:pt>
                <c:pt idx="44" formatCode="#,##0.0_ ">
                  <c:v>15622.279999999999</c:v>
                </c:pt>
                <c:pt idx="45" formatCode="#,##0.0_ ">
                  <c:v>15795.9</c:v>
                </c:pt>
                <c:pt idx="46" formatCode="#,##0.0_ ">
                  <c:v>15991.77</c:v>
                </c:pt>
                <c:pt idx="47" formatCode="#,##0.0_ ">
                  <c:v>16228.94</c:v>
                </c:pt>
                <c:pt idx="48" formatCode="#,##0.0_ ">
                  <c:v>16401.099999999999</c:v>
                </c:pt>
                <c:pt idx="49" formatCode="#,##0.0_ ">
                  <c:v>16526.900000000001</c:v>
                </c:pt>
                <c:pt idx="50" formatCode="#,##0.0_ ">
                  <c:v>16552.8</c:v>
                </c:pt>
                <c:pt idx="51" formatCode="#,##0.0_ ">
                  <c:v>16572.8</c:v>
                </c:pt>
                <c:pt idx="52" formatCode="#,##0.0_ ">
                  <c:v>16792.73</c:v>
                </c:pt>
                <c:pt idx="53" formatCode="#,##0.0_ ">
                  <c:v>16844</c:v>
                </c:pt>
                <c:pt idx="54" formatCode="#,##0.0_ ">
                  <c:v>16872.52</c:v>
                </c:pt>
                <c:pt idx="55" formatCode="#,##0.0_ ">
                  <c:v>15798.079999999998</c:v>
                </c:pt>
                <c:pt idx="56" formatCode="#,##0.0_ ">
                  <c:v>15864.82</c:v>
                </c:pt>
                <c:pt idx="57" formatCode="#,##0.0_ ">
                  <c:v>15915.8</c:v>
                </c:pt>
                <c:pt idx="58" formatCode="#,##0.0_ ">
                  <c:v>15956.939999999999</c:v>
                </c:pt>
                <c:pt idx="59" formatCode="#,##0.0_ ">
                  <c:v>15988.59</c:v>
                </c:pt>
                <c:pt idx="60" formatCode="#,##0.0_ ">
                  <c:v>16020.76</c:v>
                </c:pt>
                <c:pt idx="61" formatCode="#,##0.0_ ">
                  <c:v>16046.650000000001</c:v>
                </c:pt>
                <c:pt idx="62" formatCode="#,##0.0_ ">
                  <c:v>16081.27</c:v>
                </c:pt>
                <c:pt idx="63" formatCode="#,##0.0_ ">
                  <c:v>16129.5</c:v>
                </c:pt>
                <c:pt idx="64" formatCode="#,##0.0_ ">
                  <c:v>16173.630000000001</c:v>
                </c:pt>
                <c:pt idx="65" formatCode="#,##0.0_ ">
                  <c:v>16197.24</c:v>
                </c:pt>
                <c:pt idx="66" formatCode="#,##0.0_ ">
                  <c:v>16178.3</c:v>
                </c:pt>
                <c:pt idx="67" formatCode="#,##0.0_ ">
                  <c:v>16234.7</c:v>
                </c:pt>
                <c:pt idx="68" formatCode="#,##0.0_ ">
                  <c:v>16269.59</c:v>
                </c:pt>
                <c:pt idx="69" formatCode="#,##0.0_ ">
                  <c:v>16319.53</c:v>
                </c:pt>
                <c:pt idx="70" formatCode="#,##0.0_ ">
                  <c:v>16384.75</c:v>
                </c:pt>
                <c:pt idx="71" formatCode="#,##0.0_ ">
                  <c:v>16442.059999999998</c:v>
                </c:pt>
                <c:pt idx="72" formatCode="#,##0.0_ ">
                  <c:v>5162.0200000000004</c:v>
                </c:pt>
                <c:pt idx="73" formatCode="#,##0.0_ ">
                  <c:v>5183.22</c:v>
                </c:pt>
                <c:pt idx="74" formatCode="#,##0.0_ ">
                  <c:v>5198.24</c:v>
                </c:pt>
                <c:pt idx="75" formatCode="#,##0.0_ ">
                  <c:v>5223.54</c:v>
                </c:pt>
                <c:pt idx="76" formatCode="#,##0.0_ ">
                  <c:v>4997.1099999999997</c:v>
                </c:pt>
                <c:pt idx="77" formatCode="#,##0.0_ ">
                  <c:v>5245.44</c:v>
                </c:pt>
                <c:pt idx="78" formatCode="#,##0.0_ ">
                  <c:v>5282.14</c:v>
                </c:pt>
                <c:pt idx="79" formatCode="#,##0.0_ ">
                  <c:v>5321.24</c:v>
                </c:pt>
                <c:pt idx="80" formatCode="#,##0.0_ ">
                  <c:v>5375.77</c:v>
                </c:pt>
                <c:pt idx="81" formatCode="#,##0.0_ ">
                  <c:v>5443.72</c:v>
                </c:pt>
                <c:pt idx="82" formatCode="#,##0.0_ ">
                  <c:v>5503.18</c:v>
                </c:pt>
                <c:pt idx="83" formatCode="#,##0.0_ ">
                  <c:v>5650.56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0B3-41B6-81A8-EED1AD6F1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80947871"/>
        <c:axId val="1480949119"/>
      </c:barChart>
      <c:dateAx>
        <c:axId val="1480947871"/>
        <c:scaling>
          <c:orientation val="minMax"/>
        </c:scaling>
        <c:delete val="0"/>
        <c:axPos val="b"/>
        <c:numFmt formatCode="yyyy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80949119"/>
        <c:crosses val="autoZero"/>
        <c:auto val="1"/>
        <c:lblOffset val="100"/>
        <c:baseTimeUnit val="months"/>
      </c:dateAx>
      <c:valAx>
        <c:axId val="1480949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_-;\-* #,##0.0_-;_-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809478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ko-KR" sz="1200"/>
              <a:t>서비스유형별 로보어드바이저 운용 금액 추이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서비스유형별운용금액!$B$3</c:f>
              <c:strCache>
                <c:ptCount val="1"/>
                <c:pt idx="0">
                  <c:v>일임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서비스유형별운용금액!$A$4:$A$87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서비스유형별운용금액!$B$4:$B$87</c:f>
              <c:numCache>
                <c:formatCode>_-* #,##0.0_-;\-* #,##0.0_-;_-* "-"_-;_-@_-</c:formatCode>
                <c:ptCount val="84"/>
                <c:pt idx="0">
                  <c:v>27.5</c:v>
                </c:pt>
                <c:pt idx="1">
                  <c:v>30.400000000000002</c:v>
                </c:pt>
                <c:pt idx="2">
                  <c:v>29.699999999999996</c:v>
                </c:pt>
                <c:pt idx="3">
                  <c:v>30.799999999999997</c:v>
                </c:pt>
                <c:pt idx="4">
                  <c:v>30.299999999999997</c:v>
                </c:pt>
                <c:pt idx="5">
                  <c:v>33.6</c:v>
                </c:pt>
                <c:pt idx="6">
                  <c:v>33.5</c:v>
                </c:pt>
                <c:pt idx="7">
                  <c:v>30.999999999999996</c:v>
                </c:pt>
                <c:pt idx="8">
                  <c:v>28.599999999999998</c:v>
                </c:pt>
                <c:pt idx="9">
                  <c:v>27.1</c:v>
                </c:pt>
                <c:pt idx="10">
                  <c:v>24.000000000000004</c:v>
                </c:pt>
                <c:pt idx="11">
                  <c:v>22.900000000000002</c:v>
                </c:pt>
                <c:pt idx="12">
                  <c:v>21.900000000000002</c:v>
                </c:pt>
                <c:pt idx="13">
                  <c:v>20.5</c:v>
                </c:pt>
                <c:pt idx="14">
                  <c:v>18.5</c:v>
                </c:pt>
                <c:pt idx="15">
                  <c:v>19</c:v>
                </c:pt>
                <c:pt idx="16">
                  <c:v>17.300000000000004</c:v>
                </c:pt>
                <c:pt idx="17">
                  <c:v>17.700000000000003</c:v>
                </c:pt>
                <c:pt idx="18">
                  <c:v>19</c:v>
                </c:pt>
                <c:pt idx="19">
                  <c:v>19.000000000000004</c:v>
                </c:pt>
                <c:pt idx="20">
                  <c:v>21.000000000000004</c:v>
                </c:pt>
                <c:pt idx="21">
                  <c:v>20.800000000000004</c:v>
                </c:pt>
                <c:pt idx="22">
                  <c:v>24.3</c:v>
                </c:pt>
                <c:pt idx="23">
                  <c:v>39.20000000000001</c:v>
                </c:pt>
                <c:pt idx="24">
                  <c:v>40.6</c:v>
                </c:pt>
                <c:pt idx="25">
                  <c:v>45.6</c:v>
                </c:pt>
                <c:pt idx="26">
                  <c:v>53.8</c:v>
                </c:pt>
                <c:pt idx="27">
                  <c:v>52.4</c:v>
                </c:pt>
                <c:pt idx="28">
                  <c:v>59.7</c:v>
                </c:pt>
                <c:pt idx="29">
                  <c:v>71.7</c:v>
                </c:pt>
                <c:pt idx="30">
                  <c:v>89.3</c:v>
                </c:pt>
                <c:pt idx="31">
                  <c:v>87.5</c:v>
                </c:pt>
                <c:pt idx="32">
                  <c:v>135.90000000000003</c:v>
                </c:pt>
                <c:pt idx="33">
                  <c:v>151.19999999999999</c:v>
                </c:pt>
                <c:pt idx="34">
                  <c:v>179.7</c:v>
                </c:pt>
                <c:pt idx="35">
                  <c:v>212</c:v>
                </c:pt>
                <c:pt idx="36">
                  <c:v>248.6</c:v>
                </c:pt>
                <c:pt idx="37">
                  <c:v>265</c:v>
                </c:pt>
                <c:pt idx="38">
                  <c:v>271.5</c:v>
                </c:pt>
                <c:pt idx="39">
                  <c:v>297.5</c:v>
                </c:pt>
                <c:pt idx="40">
                  <c:v>337.2</c:v>
                </c:pt>
                <c:pt idx="41">
                  <c:v>337.2</c:v>
                </c:pt>
                <c:pt idx="42">
                  <c:v>382.3</c:v>
                </c:pt>
                <c:pt idx="43">
                  <c:v>404.1</c:v>
                </c:pt>
                <c:pt idx="44">
                  <c:v>688.3</c:v>
                </c:pt>
                <c:pt idx="45">
                  <c:v>777.1</c:v>
                </c:pt>
                <c:pt idx="46">
                  <c:v>870.8</c:v>
                </c:pt>
                <c:pt idx="47">
                  <c:v>1013.5</c:v>
                </c:pt>
                <c:pt idx="48">
                  <c:v>1164.75</c:v>
                </c:pt>
                <c:pt idx="49">
                  <c:v>1226.9000000000001</c:v>
                </c:pt>
                <c:pt idx="50">
                  <c:v>1277.2</c:v>
                </c:pt>
                <c:pt idx="51">
                  <c:v>1491.95</c:v>
                </c:pt>
                <c:pt idx="52">
                  <c:v>1594.9</c:v>
                </c:pt>
                <c:pt idx="53">
                  <c:v>1670.1</c:v>
                </c:pt>
                <c:pt idx="54">
                  <c:v>1796.5</c:v>
                </c:pt>
                <c:pt idx="55">
                  <c:v>1892.2</c:v>
                </c:pt>
                <c:pt idx="56">
                  <c:v>1872.9</c:v>
                </c:pt>
                <c:pt idx="57">
                  <c:v>1832.3</c:v>
                </c:pt>
                <c:pt idx="58">
                  <c:v>1784.9</c:v>
                </c:pt>
                <c:pt idx="59">
                  <c:v>1816.9</c:v>
                </c:pt>
                <c:pt idx="60">
                  <c:v>1854.7</c:v>
                </c:pt>
                <c:pt idx="61">
                  <c:v>1848.7</c:v>
                </c:pt>
                <c:pt idx="62">
                  <c:v>1853.7</c:v>
                </c:pt>
                <c:pt idx="63">
                  <c:v>1900.8</c:v>
                </c:pt>
                <c:pt idx="64">
                  <c:v>1916.4199999999998</c:v>
                </c:pt>
                <c:pt idx="65">
                  <c:v>2023.6199999999994</c:v>
                </c:pt>
                <c:pt idx="66" formatCode="#,##0.0_ ">
                  <c:v>2164.64</c:v>
                </c:pt>
                <c:pt idx="67" formatCode="#,##0.0_ ">
                  <c:v>2233.73</c:v>
                </c:pt>
                <c:pt idx="68" formatCode="#,##0.0_ ">
                  <c:v>2346.5299999999997</c:v>
                </c:pt>
                <c:pt idx="69" formatCode="#,##0.0_ ">
                  <c:v>2320.06</c:v>
                </c:pt>
                <c:pt idx="70" formatCode="#,##0.0_ ">
                  <c:v>2981.3700000000008</c:v>
                </c:pt>
                <c:pt idx="71" formatCode="#,##0.0_ ">
                  <c:v>2953.92</c:v>
                </c:pt>
                <c:pt idx="72" formatCode="#,##0.0_ ">
                  <c:v>2876.37</c:v>
                </c:pt>
                <c:pt idx="73" formatCode="#,##0.0_ ">
                  <c:v>2572.4899999999998</c:v>
                </c:pt>
                <c:pt idx="74" formatCode="#,##0.0_ ">
                  <c:v>2551.0200000000004</c:v>
                </c:pt>
                <c:pt idx="75" formatCode="#,##0.0_ ">
                  <c:v>2662.26</c:v>
                </c:pt>
                <c:pt idx="76" formatCode="#,##0.0_ ">
                  <c:v>2552.58</c:v>
                </c:pt>
                <c:pt idx="77" formatCode="#,##0.0_ ">
                  <c:v>2656.79</c:v>
                </c:pt>
                <c:pt idx="78" formatCode="#,##0.0_ ">
                  <c:v>2738.3000000000011</c:v>
                </c:pt>
                <c:pt idx="79" formatCode="#,##0.0_ ">
                  <c:v>2788.1600000000003</c:v>
                </c:pt>
                <c:pt idx="80" formatCode="#,##0.0_ ">
                  <c:v>2837.7200000000003</c:v>
                </c:pt>
                <c:pt idx="81" formatCode="#,##0.0_ ">
                  <c:v>2924.9799999999991</c:v>
                </c:pt>
                <c:pt idx="82" formatCode="#,##0.0_ ">
                  <c:v>2984.45</c:v>
                </c:pt>
                <c:pt idx="83" formatCode="#,##0.0_ ">
                  <c:v>3105.65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6B-428C-B544-4EF34FA262B2}"/>
            </c:ext>
          </c:extLst>
        </c:ser>
        <c:ser>
          <c:idx val="1"/>
          <c:order val="1"/>
          <c:tx>
            <c:strRef>
              <c:f>서비스유형별운용금액!$C$3</c:f>
              <c:strCache>
                <c:ptCount val="1"/>
                <c:pt idx="0">
                  <c:v>자문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서비스유형별운용금액!$A$4:$A$87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서비스유형별운용금액!$C$4:$C$87</c:f>
              <c:numCache>
                <c:formatCode>_-* #,##0.0_-;\-* #,##0.0_-;_-* "-"_-;_-@_-</c:formatCode>
                <c:ptCount val="84"/>
                <c:pt idx="0">
                  <c:v>23.9</c:v>
                </c:pt>
                <c:pt idx="1">
                  <c:v>31</c:v>
                </c:pt>
                <c:pt idx="2">
                  <c:v>30.2</c:v>
                </c:pt>
                <c:pt idx="3">
                  <c:v>32.6</c:v>
                </c:pt>
                <c:pt idx="4">
                  <c:v>33.1</c:v>
                </c:pt>
                <c:pt idx="5">
                  <c:v>38</c:v>
                </c:pt>
                <c:pt idx="6">
                  <c:v>38</c:v>
                </c:pt>
                <c:pt idx="7">
                  <c:v>34.200000000000003</c:v>
                </c:pt>
                <c:pt idx="8">
                  <c:v>56.2</c:v>
                </c:pt>
                <c:pt idx="9">
                  <c:v>64.199999999999989</c:v>
                </c:pt>
                <c:pt idx="10">
                  <c:v>69.899999999999991</c:v>
                </c:pt>
                <c:pt idx="11">
                  <c:v>78.3</c:v>
                </c:pt>
                <c:pt idx="12">
                  <c:v>80.400000000000006</c:v>
                </c:pt>
                <c:pt idx="13">
                  <c:v>78</c:v>
                </c:pt>
                <c:pt idx="14">
                  <c:v>76.600000000000009</c:v>
                </c:pt>
                <c:pt idx="15">
                  <c:v>77.899999999999991</c:v>
                </c:pt>
                <c:pt idx="16">
                  <c:v>69.800000000000011</c:v>
                </c:pt>
                <c:pt idx="17">
                  <c:v>87.800000000000011</c:v>
                </c:pt>
                <c:pt idx="18">
                  <c:v>66.86</c:v>
                </c:pt>
                <c:pt idx="19">
                  <c:v>66.52</c:v>
                </c:pt>
                <c:pt idx="20">
                  <c:v>62.739999999999995</c:v>
                </c:pt>
                <c:pt idx="21">
                  <c:v>56.1</c:v>
                </c:pt>
                <c:pt idx="22">
                  <c:v>53.8</c:v>
                </c:pt>
                <c:pt idx="23">
                  <c:v>47.9</c:v>
                </c:pt>
                <c:pt idx="24">
                  <c:v>46.3</c:v>
                </c:pt>
                <c:pt idx="25">
                  <c:v>44.2</c:v>
                </c:pt>
                <c:pt idx="26">
                  <c:v>41.3</c:v>
                </c:pt>
                <c:pt idx="27">
                  <c:v>43.7</c:v>
                </c:pt>
                <c:pt idx="28">
                  <c:v>44</c:v>
                </c:pt>
                <c:pt idx="29">
                  <c:v>45.1</c:v>
                </c:pt>
                <c:pt idx="30">
                  <c:v>49.2</c:v>
                </c:pt>
                <c:pt idx="31">
                  <c:v>41.4</c:v>
                </c:pt>
                <c:pt idx="32">
                  <c:v>42.1</c:v>
                </c:pt>
                <c:pt idx="33">
                  <c:v>44.7</c:v>
                </c:pt>
                <c:pt idx="34">
                  <c:v>42.8</c:v>
                </c:pt>
                <c:pt idx="35">
                  <c:v>41.7</c:v>
                </c:pt>
                <c:pt idx="36">
                  <c:v>45.1</c:v>
                </c:pt>
                <c:pt idx="37">
                  <c:v>43.7</c:v>
                </c:pt>
                <c:pt idx="38">
                  <c:v>43.7</c:v>
                </c:pt>
                <c:pt idx="39">
                  <c:v>42</c:v>
                </c:pt>
                <c:pt idx="40">
                  <c:v>45.2</c:v>
                </c:pt>
                <c:pt idx="41">
                  <c:v>39.799999999999997</c:v>
                </c:pt>
                <c:pt idx="42">
                  <c:v>36.5</c:v>
                </c:pt>
                <c:pt idx="43">
                  <c:v>32.5</c:v>
                </c:pt>
                <c:pt idx="44">
                  <c:v>32.4</c:v>
                </c:pt>
                <c:pt idx="45">
                  <c:v>33.4</c:v>
                </c:pt>
                <c:pt idx="46">
                  <c:v>34.9</c:v>
                </c:pt>
                <c:pt idx="47">
                  <c:v>39.4</c:v>
                </c:pt>
                <c:pt idx="48">
                  <c:v>36.9</c:v>
                </c:pt>
                <c:pt idx="49">
                  <c:v>36.4</c:v>
                </c:pt>
                <c:pt idx="50">
                  <c:v>36.1</c:v>
                </c:pt>
                <c:pt idx="51">
                  <c:v>36.200000000000003</c:v>
                </c:pt>
                <c:pt idx="52">
                  <c:v>36.799999999999997</c:v>
                </c:pt>
                <c:pt idx="53">
                  <c:v>34.700000000000003</c:v>
                </c:pt>
                <c:pt idx="54">
                  <c:v>35.5</c:v>
                </c:pt>
                <c:pt idx="55">
                  <c:v>36.700000000000003</c:v>
                </c:pt>
                <c:pt idx="56">
                  <c:v>36</c:v>
                </c:pt>
                <c:pt idx="57">
                  <c:v>35.1</c:v>
                </c:pt>
                <c:pt idx="58">
                  <c:v>32.5</c:v>
                </c:pt>
                <c:pt idx="59">
                  <c:v>32.4</c:v>
                </c:pt>
                <c:pt idx="60">
                  <c:v>31.7</c:v>
                </c:pt>
                <c:pt idx="61">
                  <c:v>30.2</c:v>
                </c:pt>
                <c:pt idx="62">
                  <c:v>31</c:v>
                </c:pt>
                <c:pt idx="63">
                  <c:v>30.78</c:v>
                </c:pt>
                <c:pt idx="64">
                  <c:v>29.53</c:v>
                </c:pt>
                <c:pt idx="65">
                  <c:v>28.980000000000004</c:v>
                </c:pt>
                <c:pt idx="66" formatCode="#,##0.0_ ">
                  <c:v>31.160000000000004</c:v>
                </c:pt>
                <c:pt idx="67" formatCode="#,##0.0_ ">
                  <c:v>30.080000000000002</c:v>
                </c:pt>
                <c:pt idx="68" formatCode="#,##0.0_ ">
                  <c:v>30.3</c:v>
                </c:pt>
                <c:pt idx="69" formatCode="#,##0.0_ ">
                  <c:v>30.19</c:v>
                </c:pt>
                <c:pt idx="70" formatCode="#,##0.0_ ">
                  <c:v>30.11</c:v>
                </c:pt>
                <c:pt idx="71" formatCode="#,##0.0_ ">
                  <c:v>29.880000000000003</c:v>
                </c:pt>
                <c:pt idx="72" formatCode="#,##0.0_ ">
                  <c:v>29.3</c:v>
                </c:pt>
                <c:pt idx="73" formatCode="#,##0.0_ ">
                  <c:v>28.86</c:v>
                </c:pt>
                <c:pt idx="74" formatCode="#,##0.0_ ">
                  <c:v>27.57</c:v>
                </c:pt>
                <c:pt idx="75" formatCode="#,##0.0_ ">
                  <c:v>28.14</c:v>
                </c:pt>
                <c:pt idx="76" formatCode="#,##0.0_ ">
                  <c:v>29.36</c:v>
                </c:pt>
                <c:pt idx="77" formatCode="#,##0.0_ ">
                  <c:v>29.55</c:v>
                </c:pt>
                <c:pt idx="78" formatCode="#,##0.0_ ">
                  <c:v>29.490000000000002</c:v>
                </c:pt>
                <c:pt idx="79" formatCode="#,##0.0_ ">
                  <c:v>30.85</c:v>
                </c:pt>
                <c:pt idx="80" formatCode="#,##0.0_ ">
                  <c:v>30.9</c:v>
                </c:pt>
                <c:pt idx="81" formatCode="#,##0.0_ ">
                  <c:v>27.830000000000002</c:v>
                </c:pt>
                <c:pt idx="82" formatCode="#,##0.0_ ">
                  <c:v>28.060000000000002</c:v>
                </c:pt>
                <c:pt idx="83" formatCode="#,##0.0_ ">
                  <c:v>28.050000000000004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96B-428C-B544-4EF34FA262B2}"/>
            </c:ext>
          </c:extLst>
        </c:ser>
        <c:ser>
          <c:idx val="2"/>
          <c:order val="2"/>
          <c:tx>
            <c:strRef>
              <c:f>서비스유형별운용금액!$D$3</c:f>
              <c:strCache>
                <c:ptCount val="1"/>
                <c:pt idx="0">
                  <c:v>무료추천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서비스유형별운용금액!$A$4:$A$87</c:f>
              <c:numCache>
                <c:formatCode>yyyy/mm</c:formatCode>
                <c:ptCount val="84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</c:numCache>
            </c:numRef>
          </c:cat>
          <c:val>
            <c:numRef>
              <c:f>서비스유형별운용금액!$D$4:$D$87</c:f>
              <c:numCache>
                <c:formatCode>_-* #,##0.0_-;\-* #,##0.0_-;_-* "-"_-;_-@_-</c:formatCode>
                <c:ptCount val="84"/>
                <c:pt idx="0">
                  <c:v>64.5</c:v>
                </c:pt>
                <c:pt idx="1">
                  <c:v>110.2</c:v>
                </c:pt>
                <c:pt idx="2">
                  <c:v>122</c:v>
                </c:pt>
                <c:pt idx="3">
                  <c:v>122</c:v>
                </c:pt>
                <c:pt idx="4">
                  <c:v>4156.1000000000004</c:v>
                </c:pt>
                <c:pt idx="5">
                  <c:v>4190</c:v>
                </c:pt>
                <c:pt idx="6">
                  <c:v>4187.7</c:v>
                </c:pt>
                <c:pt idx="7">
                  <c:v>5231.5</c:v>
                </c:pt>
                <c:pt idx="8">
                  <c:v>5540.3</c:v>
                </c:pt>
                <c:pt idx="9">
                  <c:v>5731</c:v>
                </c:pt>
                <c:pt idx="10">
                  <c:v>5904</c:v>
                </c:pt>
                <c:pt idx="11">
                  <c:v>5902.1</c:v>
                </c:pt>
                <c:pt idx="12">
                  <c:v>6198</c:v>
                </c:pt>
                <c:pt idx="13">
                  <c:v>6280</c:v>
                </c:pt>
                <c:pt idx="14">
                  <c:v>6307</c:v>
                </c:pt>
                <c:pt idx="15">
                  <c:v>6550</c:v>
                </c:pt>
                <c:pt idx="16">
                  <c:v>6640</c:v>
                </c:pt>
                <c:pt idx="17">
                  <c:v>6843.8</c:v>
                </c:pt>
                <c:pt idx="18">
                  <c:v>6953</c:v>
                </c:pt>
                <c:pt idx="19">
                  <c:v>7144</c:v>
                </c:pt>
                <c:pt idx="20">
                  <c:v>7271.8</c:v>
                </c:pt>
                <c:pt idx="21">
                  <c:v>7922.6</c:v>
                </c:pt>
                <c:pt idx="22">
                  <c:v>8371.5</c:v>
                </c:pt>
                <c:pt idx="23">
                  <c:v>8316</c:v>
                </c:pt>
                <c:pt idx="24">
                  <c:v>8689.4</c:v>
                </c:pt>
                <c:pt idx="25">
                  <c:v>8810.1</c:v>
                </c:pt>
                <c:pt idx="26">
                  <c:v>8958.7000000000007</c:v>
                </c:pt>
                <c:pt idx="27">
                  <c:v>9187.7999999999993</c:v>
                </c:pt>
                <c:pt idx="28">
                  <c:v>9498</c:v>
                </c:pt>
                <c:pt idx="29">
                  <c:v>9930.1</c:v>
                </c:pt>
                <c:pt idx="30">
                  <c:v>10762.599999999999</c:v>
                </c:pt>
                <c:pt idx="31">
                  <c:v>11090.8</c:v>
                </c:pt>
                <c:pt idx="32">
                  <c:v>11247.8</c:v>
                </c:pt>
                <c:pt idx="33">
                  <c:v>11365.900000000001</c:v>
                </c:pt>
                <c:pt idx="34">
                  <c:v>11572.599999999999</c:v>
                </c:pt>
                <c:pt idx="35">
                  <c:v>11869.1</c:v>
                </c:pt>
                <c:pt idx="36">
                  <c:v>12218.72</c:v>
                </c:pt>
                <c:pt idx="37">
                  <c:v>12568.16</c:v>
                </c:pt>
                <c:pt idx="38">
                  <c:v>12900.6</c:v>
                </c:pt>
                <c:pt idx="39">
                  <c:v>13401.12</c:v>
                </c:pt>
                <c:pt idx="40">
                  <c:v>13858.51</c:v>
                </c:pt>
                <c:pt idx="41">
                  <c:v>14472.63</c:v>
                </c:pt>
                <c:pt idx="42">
                  <c:v>15006.07</c:v>
                </c:pt>
                <c:pt idx="43">
                  <c:v>15391.380000000001</c:v>
                </c:pt>
                <c:pt idx="44">
                  <c:v>15622.279999999999</c:v>
                </c:pt>
                <c:pt idx="45">
                  <c:v>15795.9</c:v>
                </c:pt>
                <c:pt idx="46">
                  <c:v>15991.77</c:v>
                </c:pt>
                <c:pt idx="47">
                  <c:v>16228.94</c:v>
                </c:pt>
                <c:pt idx="48">
                  <c:v>16401.099999999999</c:v>
                </c:pt>
                <c:pt idx="49">
                  <c:v>16526.900000000001</c:v>
                </c:pt>
                <c:pt idx="50">
                  <c:v>16552.8</c:v>
                </c:pt>
                <c:pt idx="51">
                  <c:v>16572.8</c:v>
                </c:pt>
                <c:pt idx="52">
                  <c:v>16792.73</c:v>
                </c:pt>
                <c:pt idx="53">
                  <c:v>16844</c:v>
                </c:pt>
                <c:pt idx="54">
                  <c:v>16872.52</c:v>
                </c:pt>
                <c:pt idx="55">
                  <c:v>15798.1</c:v>
                </c:pt>
                <c:pt idx="56">
                  <c:v>15864.82</c:v>
                </c:pt>
                <c:pt idx="57">
                  <c:v>15915.8</c:v>
                </c:pt>
                <c:pt idx="58">
                  <c:v>15956.939999999999</c:v>
                </c:pt>
                <c:pt idx="59">
                  <c:v>15988.59</c:v>
                </c:pt>
                <c:pt idx="60">
                  <c:v>16020.76</c:v>
                </c:pt>
                <c:pt idx="61">
                  <c:v>16046.650000000001</c:v>
                </c:pt>
                <c:pt idx="62">
                  <c:v>16081.27</c:v>
                </c:pt>
                <c:pt idx="63">
                  <c:v>16129.5</c:v>
                </c:pt>
                <c:pt idx="64">
                  <c:v>16173.630000000001</c:v>
                </c:pt>
                <c:pt idx="65">
                  <c:v>16197.24</c:v>
                </c:pt>
                <c:pt idx="66" formatCode="#,##0.0_ ">
                  <c:v>16178.3</c:v>
                </c:pt>
                <c:pt idx="67" formatCode="#,##0.0_ ">
                  <c:v>16234.7</c:v>
                </c:pt>
                <c:pt idx="68" formatCode="#,##0.0_ ">
                  <c:v>16269.59</c:v>
                </c:pt>
                <c:pt idx="69" formatCode="#,##0.0_ ">
                  <c:v>16319.53</c:v>
                </c:pt>
                <c:pt idx="70" formatCode="#,##0.0_ ">
                  <c:v>16384.75</c:v>
                </c:pt>
                <c:pt idx="71" formatCode="#,##0.0_ ">
                  <c:v>16442.059999999998</c:v>
                </c:pt>
                <c:pt idx="72" formatCode="#,##0.0_ ">
                  <c:v>5162.0200000000004</c:v>
                </c:pt>
                <c:pt idx="73" formatCode="#,##0.0_ ">
                  <c:v>5183.22</c:v>
                </c:pt>
                <c:pt idx="74" formatCode="#,##0.0_ ">
                  <c:v>5198.24</c:v>
                </c:pt>
                <c:pt idx="75" formatCode="#,##0.0_ ">
                  <c:v>5223.54</c:v>
                </c:pt>
                <c:pt idx="76" formatCode="#,##0.0_ ">
                  <c:v>4997.1099999999997</c:v>
                </c:pt>
                <c:pt idx="77" formatCode="#,##0.0_ ">
                  <c:v>5245.44</c:v>
                </c:pt>
                <c:pt idx="78" formatCode="#,##0.0_ ">
                  <c:v>5282.14</c:v>
                </c:pt>
                <c:pt idx="79" formatCode="#,##0.0_ ">
                  <c:v>5321.24</c:v>
                </c:pt>
                <c:pt idx="80" formatCode="#,##0.0_ ">
                  <c:v>5375.77</c:v>
                </c:pt>
                <c:pt idx="81" formatCode="#,##0.0_ ">
                  <c:v>5443.72</c:v>
                </c:pt>
                <c:pt idx="82" formatCode="#,##0.0_ ">
                  <c:v>5503.18</c:v>
                </c:pt>
                <c:pt idx="83" formatCode="#,##0.0_ ">
                  <c:v>5650.56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96B-428C-B544-4EF34FA262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743269343"/>
        <c:axId val="1743263519"/>
      </c:barChart>
      <c:dateAx>
        <c:axId val="1743269343"/>
        <c:scaling>
          <c:orientation val="minMax"/>
        </c:scaling>
        <c:delete val="0"/>
        <c:axPos val="b"/>
        <c:numFmt formatCode="yyyy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43263519"/>
        <c:crosses val="autoZero"/>
        <c:auto val="1"/>
        <c:lblOffset val="100"/>
        <c:baseTimeUnit val="months"/>
      </c:dateAx>
      <c:valAx>
        <c:axId val="1743263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_-;\-* #,##0.0_-;_-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432693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13</xdr:col>
      <xdr:colOff>457200</xdr:colOff>
      <xdr:row>17</xdr:row>
      <xdr:rowOff>19050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190500</xdr:rowOff>
    </xdr:from>
    <xdr:to>
      <xdr:col>13</xdr:col>
      <xdr:colOff>457200</xdr:colOff>
      <xdr:row>17</xdr:row>
      <xdr:rowOff>0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13</xdr:col>
      <xdr:colOff>457200</xdr:colOff>
      <xdr:row>17</xdr:row>
      <xdr:rowOff>19050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13</xdr:col>
      <xdr:colOff>457200</xdr:colOff>
      <xdr:row>17</xdr:row>
      <xdr:rowOff>19050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workbookViewId="0">
      <pane ySplit="3" topLeftCell="A69" activePane="bottomLeft" state="frozen"/>
      <selection pane="bottomLeft" activeCell="E84" sqref="E84"/>
    </sheetView>
  </sheetViews>
  <sheetFormatPr defaultRowHeight="16.5" x14ac:dyDescent="0.3"/>
  <cols>
    <col min="2" max="2" width="9.125" bestFit="1" customWidth="1"/>
    <col min="3" max="4" width="11" bestFit="1" customWidth="1"/>
    <col min="5" max="5" width="9.375" bestFit="1" customWidth="1"/>
  </cols>
  <sheetData>
    <row r="1" spans="1:6" x14ac:dyDescent="0.3">
      <c r="A1" s="14" t="s">
        <v>8</v>
      </c>
    </row>
    <row r="2" spans="1:6" x14ac:dyDescent="0.3">
      <c r="A2" s="15" t="s">
        <v>13</v>
      </c>
    </row>
    <row r="3" spans="1:6" s="11" customFormat="1" x14ac:dyDescent="0.3">
      <c r="A3" s="12" t="s">
        <v>12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3</v>
      </c>
    </row>
    <row r="4" spans="1:6" x14ac:dyDescent="0.3">
      <c r="A4" s="3">
        <v>42978</v>
      </c>
      <c r="B4" s="5">
        <v>638</v>
      </c>
      <c r="C4" s="5">
        <v>36</v>
      </c>
      <c r="D4" s="5">
        <v>151</v>
      </c>
      <c r="E4" s="5">
        <v>5000</v>
      </c>
      <c r="F4" s="5">
        <f t="shared" ref="F4:F35" si="0">SUM(B4:E4)</f>
        <v>5825</v>
      </c>
    </row>
    <row r="5" spans="1:6" x14ac:dyDescent="0.3">
      <c r="A5" s="3">
        <v>43008</v>
      </c>
      <c r="B5" s="5">
        <v>315</v>
      </c>
      <c r="C5" s="5">
        <v>34</v>
      </c>
      <c r="D5" s="5">
        <v>151</v>
      </c>
      <c r="E5" s="5">
        <v>5799</v>
      </c>
      <c r="F5" s="5">
        <f t="shared" si="0"/>
        <v>6299</v>
      </c>
    </row>
    <row r="6" spans="1:6" x14ac:dyDescent="0.3">
      <c r="A6" s="3">
        <v>43039</v>
      </c>
      <c r="B6" s="5">
        <v>506</v>
      </c>
      <c r="C6" s="5">
        <v>32</v>
      </c>
      <c r="D6" s="5">
        <v>152</v>
      </c>
      <c r="E6" s="5">
        <v>5928</v>
      </c>
      <c r="F6" s="5">
        <f t="shared" si="0"/>
        <v>6618</v>
      </c>
    </row>
    <row r="7" spans="1:6" x14ac:dyDescent="0.3">
      <c r="A7" s="3">
        <v>43069</v>
      </c>
      <c r="B7" s="5">
        <v>1908</v>
      </c>
      <c r="C7" s="5">
        <v>32</v>
      </c>
      <c r="D7" s="5">
        <v>146</v>
      </c>
      <c r="E7" s="5">
        <v>5928</v>
      </c>
      <c r="F7" s="5">
        <f t="shared" si="0"/>
        <v>8014</v>
      </c>
    </row>
    <row r="8" spans="1:6" x14ac:dyDescent="0.3">
      <c r="A8" s="3">
        <v>43100</v>
      </c>
      <c r="B8" s="5">
        <v>2604</v>
      </c>
      <c r="C8" s="5">
        <v>32</v>
      </c>
      <c r="D8" s="5">
        <v>143</v>
      </c>
      <c r="E8" s="5">
        <v>35928</v>
      </c>
      <c r="F8" s="5">
        <f t="shared" si="0"/>
        <v>38707</v>
      </c>
    </row>
    <row r="9" spans="1:6" x14ac:dyDescent="0.3">
      <c r="A9" s="3">
        <v>43131</v>
      </c>
      <c r="B9" s="5">
        <v>2980</v>
      </c>
      <c r="C9" s="5">
        <v>31</v>
      </c>
      <c r="D9" s="5">
        <v>129</v>
      </c>
      <c r="E9" s="5">
        <v>36242</v>
      </c>
      <c r="F9" s="5">
        <f t="shared" si="0"/>
        <v>39382</v>
      </c>
    </row>
    <row r="10" spans="1:6" x14ac:dyDescent="0.3">
      <c r="A10" s="3">
        <v>43159</v>
      </c>
      <c r="B10" s="5">
        <v>3186</v>
      </c>
      <c r="C10" s="5">
        <v>31</v>
      </c>
      <c r="D10" s="5">
        <v>135</v>
      </c>
      <c r="E10" s="5">
        <v>36401</v>
      </c>
      <c r="F10" s="5">
        <f t="shared" si="0"/>
        <v>39753</v>
      </c>
    </row>
    <row r="11" spans="1:6" x14ac:dyDescent="0.3">
      <c r="A11" s="3">
        <v>43190</v>
      </c>
      <c r="B11" s="5">
        <v>3270</v>
      </c>
      <c r="C11" s="5">
        <v>31</v>
      </c>
      <c r="D11" s="5">
        <v>108</v>
      </c>
      <c r="E11" s="5">
        <v>45525</v>
      </c>
      <c r="F11" s="5">
        <f t="shared" si="0"/>
        <v>48934</v>
      </c>
    </row>
    <row r="12" spans="1:6" x14ac:dyDescent="0.3">
      <c r="A12" s="3">
        <v>43220</v>
      </c>
      <c r="B12" s="5">
        <v>4380</v>
      </c>
      <c r="C12" s="5">
        <v>27</v>
      </c>
      <c r="D12" s="5">
        <v>119</v>
      </c>
      <c r="E12" s="5">
        <v>46534</v>
      </c>
      <c r="F12" s="5">
        <f t="shared" si="0"/>
        <v>51060</v>
      </c>
    </row>
    <row r="13" spans="1:6" x14ac:dyDescent="0.3">
      <c r="A13" s="3">
        <v>43251</v>
      </c>
      <c r="B13" s="5">
        <v>4673</v>
      </c>
      <c r="C13" s="5">
        <v>24</v>
      </c>
      <c r="D13" s="5">
        <v>172</v>
      </c>
      <c r="E13" s="5">
        <v>47453</v>
      </c>
      <c r="F13" s="5">
        <f t="shared" si="0"/>
        <v>52322</v>
      </c>
    </row>
    <row r="14" spans="1:6" x14ac:dyDescent="0.3">
      <c r="A14" s="3">
        <v>43281</v>
      </c>
      <c r="B14" s="5">
        <v>4995</v>
      </c>
      <c r="C14" s="5">
        <v>21</v>
      </c>
      <c r="D14" s="5">
        <f>471-215-160</f>
        <v>96</v>
      </c>
      <c r="E14" s="5">
        <v>48882</v>
      </c>
      <c r="F14" s="5">
        <f t="shared" si="0"/>
        <v>53994</v>
      </c>
    </row>
    <row r="15" spans="1:6" x14ac:dyDescent="0.3">
      <c r="A15" s="3">
        <v>43312</v>
      </c>
      <c r="B15" s="5">
        <v>5293</v>
      </c>
      <c r="C15" s="5">
        <v>19</v>
      </c>
      <c r="D15" s="5">
        <f>749-372-283</f>
        <v>94</v>
      </c>
      <c r="E15" s="5">
        <v>49521</v>
      </c>
      <c r="F15" s="5">
        <f t="shared" si="0"/>
        <v>54927</v>
      </c>
    </row>
    <row r="16" spans="1:6" x14ac:dyDescent="0.3">
      <c r="A16" s="3">
        <v>43343</v>
      </c>
      <c r="B16" s="5">
        <v>5343</v>
      </c>
      <c r="C16" s="5">
        <v>19</v>
      </c>
      <c r="D16" s="5">
        <f>822-405-325</f>
        <v>92</v>
      </c>
      <c r="E16" s="5">
        <v>49777</v>
      </c>
      <c r="F16" s="5">
        <f t="shared" si="0"/>
        <v>55231</v>
      </c>
    </row>
    <row r="17" spans="1:6" x14ac:dyDescent="0.3">
      <c r="A17" s="3">
        <v>43373</v>
      </c>
      <c r="B17" s="5">
        <v>5547</v>
      </c>
      <c r="C17" s="5">
        <v>19</v>
      </c>
      <c r="D17" s="5">
        <f>885-444-353</f>
        <v>88</v>
      </c>
      <c r="E17" s="5">
        <v>50258</v>
      </c>
      <c r="F17" s="5">
        <f t="shared" si="0"/>
        <v>55912</v>
      </c>
    </row>
    <row r="18" spans="1:6" x14ac:dyDescent="0.3">
      <c r="A18" s="3">
        <v>43404</v>
      </c>
      <c r="B18" s="5">
        <v>5761</v>
      </c>
      <c r="C18" s="5">
        <v>19</v>
      </c>
      <c r="D18" s="5">
        <f>960-493-393</f>
        <v>74</v>
      </c>
      <c r="E18" s="5">
        <v>50250</v>
      </c>
      <c r="F18" s="5">
        <f t="shared" si="0"/>
        <v>56104</v>
      </c>
    </row>
    <row r="19" spans="1:6" x14ac:dyDescent="0.3">
      <c r="A19" s="3">
        <v>43434</v>
      </c>
      <c r="B19" s="5">
        <v>6150</v>
      </c>
      <c r="C19" s="5">
        <v>18</v>
      </c>
      <c r="D19" s="5">
        <f>978-508-403</f>
        <v>67</v>
      </c>
      <c r="E19" s="5">
        <v>50698</v>
      </c>
      <c r="F19" s="5">
        <f t="shared" si="0"/>
        <v>56933</v>
      </c>
    </row>
    <row r="20" spans="1:6" x14ac:dyDescent="0.3">
      <c r="A20" s="3">
        <v>43465</v>
      </c>
      <c r="B20" s="5">
        <v>6023</v>
      </c>
      <c r="C20" s="5">
        <v>17</v>
      </c>
      <c r="D20" s="5">
        <f>1002-532-399</f>
        <v>71</v>
      </c>
      <c r="E20" s="5">
        <v>50828</v>
      </c>
      <c r="F20" s="5">
        <f t="shared" si="0"/>
        <v>56939</v>
      </c>
    </row>
    <row r="21" spans="1:6" x14ac:dyDescent="0.3">
      <c r="A21" s="3">
        <v>43496</v>
      </c>
      <c r="B21" s="5">
        <v>6040</v>
      </c>
      <c r="C21" s="5">
        <v>17</v>
      </c>
      <c r="D21" s="5">
        <f>1033-552-414</f>
        <v>67</v>
      </c>
      <c r="E21" s="5">
        <v>51004</v>
      </c>
      <c r="F21" s="5">
        <f t="shared" si="0"/>
        <v>57128</v>
      </c>
    </row>
    <row r="22" spans="1:6" x14ac:dyDescent="0.3">
      <c r="A22" s="3">
        <v>43524</v>
      </c>
      <c r="B22" s="5">
        <v>6087</v>
      </c>
      <c r="C22" s="5">
        <v>17</v>
      </c>
      <c r="D22" s="5">
        <f>1058-561-433</f>
        <v>64</v>
      </c>
      <c r="E22" s="5">
        <v>51542</v>
      </c>
      <c r="F22" s="5">
        <f t="shared" si="0"/>
        <v>57710</v>
      </c>
    </row>
    <row r="23" spans="1:6" x14ac:dyDescent="0.3">
      <c r="A23" s="3">
        <v>43555</v>
      </c>
      <c r="B23" s="5">
        <v>6114</v>
      </c>
      <c r="C23" s="5">
        <v>14</v>
      </c>
      <c r="D23" s="5">
        <f>1151-637-451</f>
        <v>63</v>
      </c>
      <c r="E23" s="5">
        <v>51842</v>
      </c>
      <c r="F23" s="5">
        <f t="shared" si="0"/>
        <v>58033</v>
      </c>
    </row>
    <row r="24" spans="1:6" x14ac:dyDescent="0.3">
      <c r="A24" s="3">
        <v>43585</v>
      </c>
      <c r="B24" s="5">
        <v>6158</v>
      </c>
      <c r="C24" s="5">
        <v>119</v>
      </c>
      <c r="D24" s="5">
        <f>1204-667-479</f>
        <v>58</v>
      </c>
      <c r="E24" s="5">
        <v>52723</v>
      </c>
      <c r="F24" s="5">
        <f t="shared" si="0"/>
        <v>59058</v>
      </c>
    </row>
    <row r="25" spans="1:6" x14ac:dyDescent="0.3">
      <c r="A25" s="3">
        <v>43616</v>
      </c>
      <c r="B25" s="5">
        <v>6170</v>
      </c>
      <c r="C25" s="5">
        <v>201</v>
      </c>
      <c r="D25" s="5">
        <v>57</v>
      </c>
      <c r="E25" s="5">
        <v>78463</v>
      </c>
      <c r="F25" s="5">
        <f t="shared" si="0"/>
        <v>84891</v>
      </c>
    </row>
    <row r="26" spans="1:6" x14ac:dyDescent="0.3">
      <c r="A26" s="3">
        <v>43646</v>
      </c>
      <c r="B26" s="5">
        <v>6860</v>
      </c>
      <c r="C26" s="5">
        <v>372</v>
      </c>
      <c r="D26" s="5">
        <v>51</v>
      </c>
      <c r="E26" s="5">
        <v>86848</v>
      </c>
      <c r="F26" s="5">
        <f t="shared" si="0"/>
        <v>94131</v>
      </c>
    </row>
    <row r="27" spans="1:6" x14ac:dyDescent="0.3">
      <c r="A27" s="3">
        <v>43677</v>
      </c>
      <c r="B27" s="5">
        <v>6519</v>
      </c>
      <c r="C27" s="5">
        <v>495</v>
      </c>
      <c r="D27" s="5">
        <v>76</v>
      </c>
      <c r="E27" s="5">
        <v>91965</v>
      </c>
      <c r="F27" s="5">
        <f t="shared" si="0"/>
        <v>99055</v>
      </c>
    </row>
    <row r="28" spans="1:6" x14ac:dyDescent="0.3">
      <c r="A28" s="3">
        <v>43708</v>
      </c>
      <c r="B28" s="5">
        <v>6474</v>
      </c>
      <c r="C28" s="5">
        <v>706</v>
      </c>
      <c r="D28" s="5">
        <v>71</v>
      </c>
      <c r="E28" s="5">
        <v>97478</v>
      </c>
      <c r="F28" s="5">
        <f t="shared" si="0"/>
        <v>104729</v>
      </c>
    </row>
    <row r="29" spans="1:6" x14ac:dyDescent="0.3">
      <c r="A29" s="3">
        <v>43738</v>
      </c>
      <c r="B29" s="5">
        <v>6463</v>
      </c>
      <c r="C29" s="5">
        <v>1105</v>
      </c>
      <c r="D29" s="5">
        <v>64</v>
      </c>
      <c r="E29" s="5">
        <v>98082</v>
      </c>
      <c r="F29" s="5">
        <f t="shared" si="0"/>
        <v>105714</v>
      </c>
    </row>
    <row r="30" spans="1:6" x14ac:dyDescent="0.3">
      <c r="A30" s="3">
        <v>43769</v>
      </c>
      <c r="B30" s="5">
        <v>6440</v>
      </c>
      <c r="C30" s="5">
        <v>1223</v>
      </c>
      <c r="D30" s="5">
        <v>62</v>
      </c>
      <c r="E30" s="5">
        <v>115205</v>
      </c>
      <c r="F30" s="5">
        <f t="shared" si="0"/>
        <v>122930</v>
      </c>
    </row>
    <row r="31" spans="1:6" x14ac:dyDescent="0.3">
      <c r="A31" s="3">
        <v>43799</v>
      </c>
      <c r="B31" s="5">
        <v>6390</v>
      </c>
      <c r="C31" s="5">
        <v>1533</v>
      </c>
      <c r="D31" s="5">
        <v>60</v>
      </c>
      <c r="E31" s="5">
        <v>118836</v>
      </c>
      <c r="F31" s="5">
        <f t="shared" si="0"/>
        <v>126819</v>
      </c>
    </row>
    <row r="32" spans="1:6" x14ac:dyDescent="0.3">
      <c r="A32" s="3">
        <v>43830</v>
      </c>
      <c r="B32" s="5">
        <v>6492</v>
      </c>
      <c r="C32" s="5">
        <v>2036</v>
      </c>
      <c r="D32" s="5">
        <v>85</v>
      </c>
      <c r="E32" s="5">
        <v>121404</v>
      </c>
      <c r="F32" s="5">
        <f t="shared" si="0"/>
        <v>130017</v>
      </c>
    </row>
    <row r="33" spans="1:6" x14ac:dyDescent="0.3">
      <c r="A33" s="3">
        <v>43861</v>
      </c>
      <c r="B33" s="5">
        <v>6465</v>
      </c>
      <c r="C33" s="5">
        <v>2887</v>
      </c>
      <c r="D33" s="5">
        <v>81</v>
      </c>
      <c r="E33" s="5">
        <v>122593</v>
      </c>
      <c r="F33" s="5">
        <f t="shared" si="0"/>
        <v>132026</v>
      </c>
    </row>
    <row r="34" spans="1:6" x14ac:dyDescent="0.3">
      <c r="A34" s="3">
        <v>43889</v>
      </c>
      <c r="B34" s="5">
        <v>6479</v>
      </c>
      <c r="C34" s="5">
        <v>2280</v>
      </c>
      <c r="D34" s="5">
        <v>35</v>
      </c>
      <c r="E34" s="5">
        <v>134920</v>
      </c>
      <c r="F34" s="5">
        <f t="shared" si="0"/>
        <v>143714</v>
      </c>
    </row>
    <row r="35" spans="1:6" x14ac:dyDescent="0.3">
      <c r="A35" s="3">
        <v>43921</v>
      </c>
      <c r="B35" s="5">
        <v>6411</v>
      </c>
      <c r="C35" s="5">
        <v>4147</v>
      </c>
      <c r="D35" s="5">
        <v>30</v>
      </c>
      <c r="E35" s="5">
        <v>164187</v>
      </c>
      <c r="F35" s="5">
        <f t="shared" si="0"/>
        <v>174775</v>
      </c>
    </row>
    <row r="36" spans="1:6" x14ac:dyDescent="0.3">
      <c r="A36" s="3">
        <v>43951</v>
      </c>
      <c r="B36" s="5">
        <v>6394</v>
      </c>
      <c r="C36" s="5">
        <v>5552</v>
      </c>
      <c r="D36" s="5">
        <v>22</v>
      </c>
      <c r="E36" s="5">
        <v>169098</v>
      </c>
      <c r="F36" s="5">
        <f t="shared" ref="F36:F67" si="1">SUM(B36:E36)</f>
        <v>181066</v>
      </c>
    </row>
    <row r="37" spans="1:6" x14ac:dyDescent="0.3">
      <c r="A37" s="3">
        <v>43982</v>
      </c>
      <c r="B37" s="5">
        <v>6368</v>
      </c>
      <c r="C37" s="5">
        <v>6800</v>
      </c>
      <c r="D37" s="5">
        <v>17</v>
      </c>
      <c r="E37" s="5">
        <v>174536</v>
      </c>
      <c r="F37" s="5">
        <f t="shared" si="1"/>
        <v>187721</v>
      </c>
    </row>
    <row r="38" spans="1:6" x14ac:dyDescent="0.3">
      <c r="A38" s="3">
        <v>44012</v>
      </c>
      <c r="B38" s="5">
        <v>6293</v>
      </c>
      <c r="C38" s="5">
        <v>9660</v>
      </c>
      <c r="D38" s="5">
        <v>17</v>
      </c>
      <c r="E38" s="5">
        <v>177496</v>
      </c>
      <c r="F38" s="5">
        <f t="shared" si="1"/>
        <v>193466</v>
      </c>
    </row>
    <row r="39" spans="1:6" x14ac:dyDescent="0.3">
      <c r="A39" s="3">
        <v>44043</v>
      </c>
      <c r="B39" s="5">
        <v>6266</v>
      </c>
      <c r="C39" s="5">
        <v>11798</v>
      </c>
      <c r="D39" s="5">
        <v>16</v>
      </c>
      <c r="E39" s="5">
        <v>179080</v>
      </c>
      <c r="F39" s="5">
        <f t="shared" si="1"/>
        <v>197160</v>
      </c>
    </row>
    <row r="40" spans="1:6" x14ac:dyDescent="0.3">
      <c r="A40" s="3">
        <v>44074</v>
      </c>
      <c r="B40" s="5">
        <v>6297</v>
      </c>
      <c r="C40" s="5">
        <v>14724</v>
      </c>
      <c r="D40" s="5">
        <v>15</v>
      </c>
      <c r="E40" s="5">
        <v>181040</v>
      </c>
      <c r="F40" s="5">
        <f t="shared" si="1"/>
        <v>202076</v>
      </c>
    </row>
    <row r="41" spans="1:6" x14ac:dyDescent="0.3">
      <c r="A41" s="3">
        <v>44104</v>
      </c>
      <c r="B41" s="5">
        <v>6262</v>
      </c>
      <c r="C41" s="5">
        <v>16213</v>
      </c>
      <c r="D41" s="5">
        <v>8</v>
      </c>
      <c r="E41" s="5">
        <v>172869</v>
      </c>
      <c r="F41" s="5">
        <f t="shared" si="1"/>
        <v>195352</v>
      </c>
    </row>
    <row r="42" spans="1:6" x14ac:dyDescent="0.3">
      <c r="A42" s="3">
        <v>44135</v>
      </c>
      <c r="B42" s="1">
        <v>6304</v>
      </c>
      <c r="C42" s="1">
        <v>17003</v>
      </c>
      <c r="D42" s="1">
        <v>6</v>
      </c>
      <c r="E42" s="1">
        <v>177335</v>
      </c>
      <c r="F42" s="5">
        <f t="shared" si="1"/>
        <v>200648</v>
      </c>
    </row>
    <row r="43" spans="1:6" x14ac:dyDescent="0.3">
      <c r="A43" s="3">
        <v>44165</v>
      </c>
      <c r="B43" s="1">
        <v>6324</v>
      </c>
      <c r="C43" s="1">
        <v>18555</v>
      </c>
      <c r="D43" s="1">
        <v>6</v>
      </c>
      <c r="E43" s="1">
        <v>181902</v>
      </c>
      <c r="F43" s="5">
        <f t="shared" si="1"/>
        <v>206787</v>
      </c>
    </row>
    <row r="44" spans="1:6" x14ac:dyDescent="0.3">
      <c r="A44" s="3">
        <v>44196</v>
      </c>
      <c r="B44" s="1">
        <v>6384</v>
      </c>
      <c r="C44" s="1">
        <v>21662</v>
      </c>
      <c r="D44" s="1">
        <v>6</v>
      </c>
      <c r="E44" s="1">
        <v>187400</v>
      </c>
      <c r="F44" s="5">
        <f t="shared" si="1"/>
        <v>215452</v>
      </c>
    </row>
    <row r="45" spans="1:6" x14ac:dyDescent="0.3">
      <c r="A45" s="3">
        <v>44227</v>
      </c>
      <c r="B45" s="1">
        <v>6389</v>
      </c>
      <c r="C45" s="1">
        <v>22923</v>
      </c>
      <c r="D45" s="1">
        <v>6</v>
      </c>
      <c r="E45" s="1">
        <v>193831</v>
      </c>
      <c r="F45" s="5">
        <f t="shared" si="1"/>
        <v>223149</v>
      </c>
    </row>
    <row r="46" spans="1:6" x14ac:dyDescent="0.3">
      <c r="A46" s="3">
        <v>44255</v>
      </c>
      <c r="B46" s="1">
        <v>6240</v>
      </c>
      <c r="C46" s="1">
        <v>25429</v>
      </c>
      <c r="D46" s="1">
        <v>2</v>
      </c>
      <c r="E46" s="1">
        <v>202652</v>
      </c>
      <c r="F46" s="5">
        <f t="shared" si="1"/>
        <v>234323</v>
      </c>
    </row>
    <row r="47" spans="1:6" x14ac:dyDescent="0.3">
      <c r="A47" s="3">
        <v>44286</v>
      </c>
      <c r="B47" s="1">
        <v>1077</v>
      </c>
      <c r="C47" s="1">
        <v>26240</v>
      </c>
      <c r="D47" s="1">
        <v>2</v>
      </c>
      <c r="E47" s="1">
        <v>207658</v>
      </c>
      <c r="F47" s="5">
        <f t="shared" si="1"/>
        <v>234977</v>
      </c>
    </row>
    <row r="48" spans="1:6" x14ac:dyDescent="0.3">
      <c r="A48" s="3">
        <v>44316</v>
      </c>
      <c r="B48" s="1">
        <v>1101</v>
      </c>
      <c r="C48" s="1">
        <v>25988</v>
      </c>
      <c r="D48" s="1">
        <v>9995</v>
      </c>
      <c r="E48" s="1">
        <v>210425</v>
      </c>
      <c r="F48" s="5">
        <f t="shared" si="1"/>
        <v>247509</v>
      </c>
    </row>
    <row r="49" spans="1:6" x14ac:dyDescent="0.3">
      <c r="A49" s="3">
        <v>44347</v>
      </c>
      <c r="B49" s="1">
        <v>1089</v>
      </c>
      <c r="C49" s="1">
        <v>27201</v>
      </c>
      <c r="D49" s="1">
        <v>12087</v>
      </c>
      <c r="E49" s="1">
        <v>212561</v>
      </c>
      <c r="F49" s="5">
        <f t="shared" si="1"/>
        <v>252938</v>
      </c>
    </row>
    <row r="50" spans="1:6" x14ac:dyDescent="0.3">
      <c r="A50" s="3">
        <v>44377</v>
      </c>
      <c r="B50" s="1">
        <v>1095</v>
      </c>
      <c r="C50" s="1">
        <v>29094</v>
      </c>
      <c r="D50" s="1">
        <v>13109</v>
      </c>
      <c r="E50" s="1">
        <v>214811</v>
      </c>
      <c r="F50" s="5">
        <f t="shared" si="1"/>
        <v>258109</v>
      </c>
    </row>
    <row r="51" spans="1:6" x14ac:dyDescent="0.3">
      <c r="A51" s="3">
        <v>44408</v>
      </c>
      <c r="B51" s="1">
        <v>1117</v>
      </c>
      <c r="C51" s="1">
        <v>31775</v>
      </c>
      <c r="D51" s="1">
        <v>13921</v>
      </c>
      <c r="E51" s="1">
        <v>217702</v>
      </c>
      <c r="F51" s="5">
        <f t="shared" si="1"/>
        <v>264515</v>
      </c>
    </row>
    <row r="52" spans="1:6" x14ac:dyDescent="0.3">
      <c r="A52" s="4">
        <v>44439</v>
      </c>
      <c r="B52" s="6">
        <v>1112</v>
      </c>
      <c r="C52" s="6">
        <v>35251</v>
      </c>
      <c r="D52" s="6">
        <v>14521</v>
      </c>
      <c r="E52" s="6">
        <v>220028</v>
      </c>
      <c r="F52" s="7">
        <f t="shared" si="1"/>
        <v>270912</v>
      </c>
    </row>
    <row r="53" spans="1:6" x14ac:dyDescent="0.3">
      <c r="A53" s="4">
        <v>44469</v>
      </c>
      <c r="B53" s="6">
        <v>1094</v>
      </c>
      <c r="C53" s="6">
        <v>39589</v>
      </c>
      <c r="D53" s="6">
        <v>14794</v>
      </c>
      <c r="E53" s="6">
        <v>222155</v>
      </c>
      <c r="F53" s="7">
        <f t="shared" si="1"/>
        <v>277632</v>
      </c>
    </row>
    <row r="54" spans="1:6" x14ac:dyDescent="0.3">
      <c r="A54" s="4">
        <v>44500</v>
      </c>
      <c r="B54" s="6">
        <v>1117</v>
      </c>
      <c r="C54" s="6">
        <v>42238</v>
      </c>
      <c r="D54" s="6">
        <v>15827</v>
      </c>
      <c r="E54" s="6">
        <v>222944</v>
      </c>
      <c r="F54" s="7">
        <f t="shared" si="1"/>
        <v>282126</v>
      </c>
    </row>
    <row r="55" spans="1:6" x14ac:dyDescent="0.3">
      <c r="A55" s="4">
        <v>44530</v>
      </c>
      <c r="B55" s="6">
        <v>1109</v>
      </c>
      <c r="C55" s="6">
        <v>49521</v>
      </c>
      <c r="D55" s="6">
        <v>16619</v>
      </c>
      <c r="E55" s="6">
        <v>223582</v>
      </c>
      <c r="F55" s="7">
        <f t="shared" si="1"/>
        <v>290831</v>
      </c>
    </row>
    <row r="56" spans="1:6" x14ac:dyDescent="0.3">
      <c r="A56" s="3">
        <v>44561</v>
      </c>
      <c r="B56" s="1">
        <v>1107</v>
      </c>
      <c r="C56" s="1">
        <v>56220</v>
      </c>
      <c r="D56" s="1">
        <v>16832</v>
      </c>
      <c r="E56" s="1">
        <v>227282</v>
      </c>
      <c r="F56" s="5">
        <f t="shared" si="1"/>
        <v>301441</v>
      </c>
    </row>
    <row r="57" spans="1:6" x14ac:dyDescent="0.3">
      <c r="A57" s="3">
        <v>44592</v>
      </c>
      <c r="B57" s="1">
        <v>1107</v>
      </c>
      <c r="C57" s="1">
        <v>62687</v>
      </c>
      <c r="D57" s="1">
        <v>16962</v>
      </c>
      <c r="E57" s="1">
        <v>227962</v>
      </c>
      <c r="F57" s="5">
        <f t="shared" si="1"/>
        <v>308718</v>
      </c>
    </row>
    <row r="58" spans="1:6" x14ac:dyDescent="0.3">
      <c r="A58" s="3">
        <v>44620</v>
      </c>
      <c r="B58" s="1">
        <v>1104</v>
      </c>
      <c r="C58" s="1">
        <v>67002</v>
      </c>
      <c r="D58" s="1">
        <v>18762</v>
      </c>
      <c r="E58" s="1">
        <v>228422</v>
      </c>
      <c r="F58" s="5">
        <f t="shared" si="1"/>
        <v>315290</v>
      </c>
    </row>
    <row r="59" spans="1:6" x14ac:dyDescent="0.3">
      <c r="A59" s="3">
        <v>44651</v>
      </c>
      <c r="B59" s="1">
        <v>1106</v>
      </c>
      <c r="C59" s="1">
        <v>69032</v>
      </c>
      <c r="D59" s="1">
        <v>19404</v>
      </c>
      <c r="E59" s="1">
        <v>216660</v>
      </c>
      <c r="F59" s="5">
        <f t="shared" si="1"/>
        <v>306202</v>
      </c>
    </row>
    <row r="60" spans="1:6" x14ac:dyDescent="0.3">
      <c r="A60" s="3">
        <v>44681</v>
      </c>
      <c r="B60" s="1">
        <v>1109</v>
      </c>
      <c r="C60" s="1">
        <v>70752</v>
      </c>
      <c r="D60" s="1">
        <v>20085</v>
      </c>
      <c r="E60" s="1">
        <v>217494</v>
      </c>
      <c r="F60" s="5">
        <f t="shared" si="1"/>
        <v>309440</v>
      </c>
    </row>
    <row r="61" spans="1:6" x14ac:dyDescent="0.3">
      <c r="A61" s="3">
        <v>44712</v>
      </c>
      <c r="B61" s="1">
        <v>1431</v>
      </c>
      <c r="C61" s="1">
        <v>71174</v>
      </c>
      <c r="D61" s="1">
        <v>20335</v>
      </c>
      <c r="E61" s="1">
        <v>218190</v>
      </c>
      <c r="F61" s="5">
        <f t="shared" si="1"/>
        <v>311130</v>
      </c>
    </row>
    <row r="62" spans="1:6" x14ac:dyDescent="0.3">
      <c r="A62" s="3">
        <v>44742</v>
      </c>
      <c r="B62" s="1">
        <v>1410</v>
      </c>
      <c r="C62" s="1">
        <v>71637</v>
      </c>
      <c r="D62" s="1">
        <v>20530</v>
      </c>
      <c r="E62" s="1">
        <v>218944</v>
      </c>
      <c r="F62" s="5">
        <f t="shared" si="1"/>
        <v>312521</v>
      </c>
    </row>
    <row r="63" spans="1:6" x14ac:dyDescent="0.3">
      <c r="A63" s="3">
        <v>44773</v>
      </c>
      <c r="B63" s="1">
        <v>1362</v>
      </c>
      <c r="C63" s="1">
        <v>72645</v>
      </c>
      <c r="D63" s="1">
        <v>20591</v>
      </c>
      <c r="E63" s="1">
        <v>219441</v>
      </c>
      <c r="F63" s="5">
        <f t="shared" si="1"/>
        <v>314039</v>
      </c>
    </row>
    <row r="64" spans="1:6" x14ac:dyDescent="0.3">
      <c r="A64" s="3">
        <v>44804</v>
      </c>
      <c r="B64" s="1">
        <v>1386</v>
      </c>
      <c r="C64" s="1">
        <v>75582</v>
      </c>
      <c r="D64" s="1">
        <v>21008</v>
      </c>
      <c r="E64" s="1">
        <v>219892</v>
      </c>
      <c r="F64" s="5">
        <f t="shared" si="1"/>
        <v>317868</v>
      </c>
    </row>
    <row r="65" spans="1:6" x14ac:dyDescent="0.3">
      <c r="A65" s="3">
        <v>44834</v>
      </c>
      <c r="B65" s="1">
        <v>1335</v>
      </c>
      <c r="C65" s="1">
        <v>77934</v>
      </c>
      <c r="D65" s="1">
        <v>21448</v>
      </c>
      <c r="E65" s="1">
        <v>220238</v>
      </c>
      <c r="F65" s="5">
        <f t="shared" si="1"/>
        <v>320955</v>
      </c>
    </row>
    <row r="66" spans="1:6" x14ac:dyDescent="0.3">
      <c r="A66" s="3">
        <v>44865</v>
      </c>
      <c r="B66" s="1">
        <v>1316</v>
      </c>
      <c r="C66" s="1">
        <v>80181</v>
      </c>
      <c r="D66" s="1">
        <v>21490</v>
      </c>
      <c r="E66" s="1">
        <v>222225</v>
      </c>
      <c r="F66" s="5">
        <f t="shared" si="1"/>
        <v>325212</v>
      </c>
    </row>
    <row r="67" spans="1:6" x14ac:dyDescent="0.3">
      <c r="A67" s="3">
        <v>44895</v>
      </c>
      <c r="B67" s="1">
        <v>1289</v>
      </c>
      <c r="C67" s="1">
        <v>86510</v>
      </c>
      <c r="D67" s="1">
        <v>21642</v>
      </c>
      <c r="E67" s="1">
        <v>222857</v>
      </c>
      <c r="F67" s="5">
        <f t="shared" si="1"/>
        <v>332298</v>
      </c>
    </row>
    <row r="68" spans="1:6" x14ac:dyDescent="0.3">
      <c r="A68" s="3">
        <v>44926</v>
      </c>
      <c r="B68" s="1">
        <v>1271</v>
      </c>
      <c r="C68" s="1">
        <v>91474</v>
      </c>
      <c r="D68" s="1">
        <v>22123</v>
      </c>
      <c r="E68" s="1">
        <v>223311</v>
      </c>
      <c r="F68" s="5">
        <f t="shared" ref="F68:F83" si="2">SUM(B68:E68)</f>
        <v>338179</v>
      </c>
    </row>
    <row r="69" spans="1:6" x14ac:dyDescent="0.3">
      <c r="A69" s="3">
        <v>44957</v>
      </c>
      <c r="B69" s="1">
        <v>1264</v>
      </c>
      <c r="C69" s="1">
        <v>98022</v>
      </c>
      <c r="D69" s="1">
        <v>22348</v>
      </c>
      <c r="E69" s="1">
        <v>224125</v>
      </c>
      <c r="F69" s="5">
        <f t="shared" si="2"/>
        <v>345759</v>
      </c>
    </row>
    <row r="70" spans="1:6" x14ac:dyDescent="0.3">
      <c r="A70" s="3">
        <v>44985</v>
      </c>
      <c r="B70" s="1">
        <v>1261</v>
      </c>
      <c r="C70" s="1">
        <v>104623</v>
      </c>
      <c r="D70" s="1">
        <v>24996</v>
      </c>
      <c r="E70" s="1">
        <v>224808</v>
      </c>
      <c r="F70" s="5">
        <f t="shared" si="2"/>
        <v>355688</v>
      </c>
    </row>
    <row r="71" spans="1:6" x14ac:dyDescent="0.3">
      <c r="A71" s="3">
        <v>45016</v>
      </c>
      <c r="B71" s="1">
        <v>1249</v>
      </c>
      <c r="C71" s="1">
        <v>109960</v>
      </c>
      <c r="D71" s="1">
        <v>23540</v>
      </c>
      <c r="E71" s="1">
        <v>225588</v>
      </c>
      <c r="F71" s="5">
        <f t="shared" si="2"/>
        <v>360337</v>
      </c>
    </row>
    <row r="72" spans="1:6" x14ac:dyDescent="0.3">
      <c r="A72" s="3">
        <v>45046</v>
      </c>
      <c r="B72" s="1">
        <v>1224</v>
      </c>
      <c r="C72" s="1">
        <v>115357</v>
      </c>
      <c r="D72" s="1">
        <v>24331</v>
      </c>
      <c r="E72" s="1">
        <v>226330</v>
      </c>
      <c r="F72" s="5">
        <f t="shared" si="2"/>
        <v>367242</v>
      </c>
    </row>
    <row r="73" spans="1:6" x14ac:dyDescent="0.3">
      <c r="A73" s="3">
        <v>45077</v>
      </c>
      <c r="B73" s="1">
        <v>1208</v>
      </c>
      <c r="C73" s="1">
        <v>117141</v>
      </c>
      <c r="D73" s="1">
        <v>24442</v>
      </c>
      <c r="E73" s="1">
        <v>227083</v>
      </c>
      <c r="F73" s="5">
        <f t="shared" si="2"/>
        <v>369874</v>
      </c>
    </row>
    <row r="74" spans="1:6" x14ac:dyDescent="0.3">
      <c r="A74" s="3">
        <v>45107</v>
      </c>
      <c r="B74" s="1">
        <v>1189</v>
      </c>
      <c r="C74" s="1">
        <v>117279</v>
      </c>
      <c r="D74" s="1">
        <v>28812</v>
      </c>
      <c r="E74" s="1">
        <v>228842</v>
      </c>
      <c r="F74" s="5">
        <f t="shared" si="2"/>
        <v>376122</v>
      </c>
    </row>
    <row r="75" spans="1:6" x14ac:dyDescent="0.3">
      <c r="A75" s="3">
        <v>45138</v>
      </c>
      <c r="B75" s="1">
        <v>1188</v>
      </c>
      <c r="C75" s="1">
        <v>117207</v>
      </c>
      <c r="D75" s="1">
        <v>29070</v>
      </c>
      <c r="E75" s="1">
        <v>229661</v>
      </c>
      <c r="F75" s="5">
        <f t="shared" si="2"/>
        <v>377126</v>
      </c>
    </row>
    <row r="76" spans="1:6" x14ac:dyDescent="0.3">
      <c r="A76" s="3">
        <v>45169</v>
      </c>
      <c r="B76" s="1">
        <v>1148</v>
      </c>
      <c r="C76" s="1">
        <v>117240</v>
      </c>
      <c r="D76" s="1">
        <v>29143</v>
      </c>
      <c r="E76" s="1">
        <v>151623</v>
      </c>
      <c r="F76" s="5">
        <f t="shared" si="2"/>
        <v>299154</v>
      </c>
    </row>
    <row r="77" spans="1:6" x14ac:dyDescent="0.3">
      <c r="A77" s="3">
        <v>45199</v>
      </c>
      <c r="B77" s="1">
        <v>1186</v>
      </c>
      <c r="C77" s="1">
        <v>116495</v>
      </c>
      <c r="D77" s="1">
        <v>29104</v>
      </c>
      <c r="E77" s="1">
        <v>152336</v>
      </c>
      <c r="F77" s="5">
        <f t="shared" si="2"/>
        <v>299121</v>
      </c>
    </row>
    <row r="78" spans="1:6" x14ac:dyDescent="0.3">
      <c r="A78" s="3">
        <v>45230</v>
      </c>
      <c r="B78" s="1">
        <v>1190</v>
      </c>
      <c r="C78" s="1">
        <v>116269</v>
      </c>
      <c r="D78" s="1">
        <v>29092</v>
      </c>
      <c r="E78" s="1">
        <v>152915</v>
      </c>
      <c r="F78" s="5">
        <f t="shared" si="2"/>
        <v>299466</v>
      </c>
    </row>
    <row r="79" spans="1:6" x14ac:dyDescent="0.3">
      <c r="A79" s="3">
        <v>45260</v>
      </c>
      <c r="B79" s="1">
        <v>1192</v>
      </c>
      <c r="C79" s="1">
        <v>115997</v>
      </c>
      <c r="D79" s="1">
        <v>30798</v>
      </c>
      <c r="E79" s="1">
        <v>154115</v>
      </c>
      <c r="F79" s="5">
        <f t="shared" si="2"/>
        <v>302102</v>
      </c>
    </row>
    <row r="80" spans="1:6" x14ac:dyDescent="0.3">
      <c r="A80" s="3">
        <v>45290</v>
      </c>
      <c r="B80" s="1">
        <v>1173</v>
      </c>
      <c r="C80" s="1">
        <v>116053</v>
      </c>
      <c r="D80" s="1">
        <v>29411</v>
      </c>
      <c r="E80" s="1">
        <v>145895</v>
      </c>
      <c r="F80" s="5">
        <f t="shared" si="2"/>
        <v>292532</v>
      </c>
    </row>
    <row r="81" spans="1:6" x14ac:dyDescent="0.3">
      <c r="A81" s="3">
        <v>45322</v>
      </c>
      <c r="B81" s="1">
        <v>1227</v>
      </c>
      <c r="C81" s="1">
        <v>116861</v>
      </c>
      <c r="D81" s="1">
        <v>29366</v>
      </c>
      <c r="E81" s="1">
        <v>154734</v>
      </c>
      <c r="F81" s="5">
        <f t="shared" si="2"/>
        <v>302188</v>
      </c>
    </row>
    <row r="82" spans="1:6" x14ac:dyDescent="0.3">
      <c r="A82" s="3">
        <v>45351</v>
      </c>
      <c r="B82" s="1">
        <v>1277</v>
      </c>
      <c r="C82" s="1">
        <v>118354</v>
      </c>
      <c r="D82" s="1">
        <v>29134</v>
      </c>
      <c r="E82" s="1">
        <v>155520</v>
      </c>
      <c r="F82" s="5">
        <f t="shared" si="2"/>
        <v>304285</v>
      </c>
    </row>
    <row r="83" spans="1:6" x14ac:dyDescent="0.3">
      <c r="A83" s="3">
        <v>45352</v>
      </c>
      <c r="B83" s="5">
        <v>1441</v>
      </c>
      <c r="C83" s="5">
        <v>120034</v>
      </c>
      <c r="D83" s="5">
        <v>29506</v>
      </c>
      <c r="E83" s="5">
        <v>156192</v>
      </c>
      <c r="F83" s="5">
        <f t="shared" si="2"/>
        <v>307173</v>
      </c>
    </row>
    <row r="84" spans="1:6" x14ac:dyDescent="0.3">
      <c r="A84" s="3">
        <v>45383</v>
      </c>
      <c r="B84" s="5">
        <v>1498</v>
      </c>
      <c r="C84" s="5">
        <v>401</v>
      </c>
      <c r="D84" s="5">
        <v>150246</v>
      </c>
      <c r="E84" s="5">
        <v>157361</v>
      </c>
      <c r="F84" s="5">
        <f t="shared" ref="F84" si="3">SUM(B84:E84)</f>
        <v>309506</v>
      </c>
    </row>
    <row r="85" spans="1:6" x14ac:dyDescent="0.3">
      <c r="A85" s="3">
        <v>45413</v>
      </c>
      <c r="B85" s="5">
        <v>1698</v>
      </c>
      <c r="C85" s="5">
        <v>385</v>
      </c>
      <c r="D85" s="5">
        <v>151510</v>
      </c>
      <c r="E85" s="5">
        <v>158400</v>
      </c>
      <c r="F85" s="5">
        <v>311993</v>
      </c>
    </row>
    <row r="86" spans="1:6" x14ac:dyDescent="0.3">
      <c r="A86" s="3">
        <v>45444</v>
      </c>
      <c r="B86" s="21">
        <v>1844</v>
      </c>
      <c r="C86" s="21">
        <v>332</v>
      </c>
      <c r="D86" s="21">
        <v>152363</v>
      </c>
      <c r="E86" s="21">
        <v>159462</v>
      </c>
      <c r="F86" s="1">
        <f>SUM(B86:E86)</f>
        <v>314001</v>
      </c>
    </row>
    <row r="87" spans="1:6" x14ac:dyDescent="0.3">
      <c r="A87" s="3">
        <v>45474</v>
      </c>
      <c r="B87" s="21">
        <v>2130</v>
      </c>
      <c r="C87" s="21">
        <v>298</v>
      </c>
      <c r="D87" s="21">
        <v>153680</v>
      </c>
      <c r="E87" s="21">
        <v>161326</v>
      </c>
      <c r="F87" s="1">
        <v>317434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workbookViewId="0">
      <pane ySplit="3" topLeftCell="A69" activePane="bottomLeft" state="frozen"/>
      <selection pane="bottomLeft" activeCell="K92" sqref="K92"/>
    </sheetView>
  </sheetViews>
  <sheetFormatPr defaultRowHeight="16.5" x14ac:dyDescent="0.3"/>
  <cols>
    <col min="2" max="2" width="9.375" bestFit="1" customWidth="1"/>
    <col min="3" max="3" width="9.125" bestFit="1" customWidth="1"/>
    <col min="4" max="4" width="9.375" bestFit="1" customWidth="1"/>
  </cols>
  <sheetData>
    <row r="1" spans="1:6" x14ac:dyDescent="0.3">
      <c r="A1" s="14" t="s">
        <v>9</v>
      </c>
    </row>
    <row r="2" spans="1:6" x14ac:dyDescent="0.3">
      <c r="A2" s="15" t="s">
        <v>13</v>
      </c>
    </row>
    <row r="3" spans="1:6" s="11" customFormat="1" x14ac:dyDescent="0.3">
      <c r="A3" s="12" t="s">
        <v>12</v>
      </c>
      <c r="B3" s="12" t="s">
        <v>0</v>
      </c>
      <c r="C3" s="12" t="s">
        <v>1</v>
      </c>
      <c r="D3" s="12" t="s">
        <v>2</v>
      </c>
      <c r="E3" s="12" t="s">
        <v>3</v>
      </c>
      <c r="F3" s="16"/>
    </row>
    <row r="4" spans="1:6" x14ac:dyDescent="0.3">
      <c r="A4" s="3">
        <v>42978</v>
      </c>
      <c r="B4" s="5">
        <v>146</v>
      </c>
      <c r="C4" s="5">
        <v>679</v>
      </c>
      <c r="D4" s="5">
        <v>5000</v>
      </c>
      <c r="E4" s="5">
        <f t="shared" ref="E4:E35" si="0">SUM(B4:D4)</f>
        <v>5825</v>
      </c>
      <c r="F4" s="17"/>
    </row>
    <row r="5" spans="1:6" x14ac:dyDescent="0.3">
      <c r="A5" s="3">
        <v>43008</v>
      </c>
      <c r="B5" s="5">
        <v>153</v>
      </c>
      <c r="C5" s="5">
        <v>347</v>
      </c>
      <c r="D5" s="5">
        <v>5799</v>
      </c>
      <c r="E5" s="5">
        <f t="shared" si="0"/>
        <v>6299</v>
      </c>
      <c r="F5" s="17"/>
    </row>
    <row r="6" spans="1:6" x14ac:dyDescent="0.3">
      <c r="A6" s="3">
        <v>43039</v>
      </c>
      <c r="B6" s="5">
        <v>166</v>
      </c>
      <c r="C6" s="5">
        <v>524</v>
      </c>
      <c r="D6" s="5">
        <v>5928</v>
      </c>
      <c r="E6" s="5">
        <f t="shared" si="0"/>
        <v>6618</v>
      </c>
      <c r="F6" s="17"/>
    </row>
    <row r="7" spans="1:6" x14ac:dyDescent="0.3">
      <c r="A7" s="3">
        <v>43069</v>
      </c>
      <c r="B7" s="5">
        <v>163</v>
      </c>
      <c r="C7" s="5">
        <v>1923</v>
      </c>
      <c r="D7" s="5">
        <v>5928</v>
      </c>
      <c r="E7" s="5">
        <f t="shared" si="0"/>
        <v>8014</v>
      </c>
      <c r="F7" s="17"/>
    </row>
    <row r="8" spans="1:6" x14ac:dyDescent="0.3">
      <c r="A8" s="3">
        <v>43100</v>
      </c>
      <c r="B8" s="5">
        <v>162</v>
      </c>
      <c r="C8" s="5">
        <v>2617</v>
      </c>
      <c r="D8" s="5">
        <v>35928</v>
      </c>
      <c r="E8" s="5">
        <f t="shared" si="0"/>
        <v>38707</v>
      </c>
      <c r="F8" s="17"/>
    </row>
    <row r="9" spans="1:6" x14ac:dyDescent="0.3">
      <c r="A9" s="3">
        <v>43131</v>
      </c>
      <c r="B9" s="5">
        <v>162</v>
      </c>
      <c r="C9" s="5">
        <v>2978</v>
      </c>
      <c r="D9" s="5">
        <v>36242</v>
      </c>
      <c r="E9" s="5">
        <f t="shared" si="0"/>
        <v>39382</v>
      </c>
      <c r="F9" s="17"/>
    </row>
    <row r="10" spans="1:6" x14ac:dyDescent="0.3">
      <c r="A10" s="3">
        <v>43159</v>
      </c>
      <c r="B10" s="5">
        <v>170</v>
      </c>
      <c r="C10" s="5">
        <v>3182</v>
      </c>
      <c r="D10" s="5">
        <v>36401</v>
      </c>
      <c r="E10" s="5">
        <f t="shared" si="0"/>
        <v>39753</v>
      </c>
      <c r="F10" s="17"/>
    </row>
    <row r="11" spans="1:6" x14ac:dyDescent="0.3">
      <c r="A11" s="3">
        <v>43190</v>
      </c>
      <c r="B11" s="5">
        <v>163</v>
      </c>
      <c r="C11" s="5">
        <v>3246</v>
      </c>
      <c r="D11" s="5">
        <v>45525</v>
      </c>
      <c r="E11" s="5">
        <f t="shared" si="0"/>
        <v>48934</v>
      </c>
      <c r="F11" s="17"/>
    </row>
    <row r="12" spans="1:6" x14ac:dyDescent="0.3">
      <c r="A12" s="3">
        <v>43220</v>
      </c>
      <c r="B12" s="5">
        <v>157</v>
      </c>
      <c r="C12" s="5">
        <v>4369</v>
      </c>
      <c r="D12" s="5">
        <v>46534</v>
      </c>
      <c r="E12" s="5">
        <f t="shared" si="0"/>
        <v>51060</v>
      </c>
      <c r="F12" s="17"/>
    </row>
    <row r="13" spans="1:6" x14ac:dyDescent="0.3">
      <c r="A13" s="3">
        <v>43251</v>
      </c>
      <c r="B13" s="5">
        <v>205</v>
      </c>
      <c r="C13" s="5">
        <v>4664</v>
      </c>
      <c r="D13" s="5">
        <v>47453</v>
      </c>
      <c r="E13" s="5">
        <f t="shared" si="0"/>
        <v>52322</v>
      </c>
      <c r="F13" s="17"/>
    </row>
    <row r="14" spans="1:6" x14ac:dyDescent="0.3">
      <c r="A14" s="3">
        <v>43281</v>
      </c>
      <c r="B14" s="5">
        <v>133</v>
      </c>
      <c r="C14" s="5">
        <f>5354-215-160</f>
        <v>4979</v>
      </c>
      <c r="D14" s="5">
        <v>48882</v>
      </c>
      <c r="E14" s="5">
        <f t="shared" si="0"/>
        <v>53994</v>
      </c>
      <c r="F14" s="17"/>
    </row>
    <row r="15" spans="1:6" x14ac:dyDescent="0.3">
      <c r="A15" s="3">
        <v>43312</v>
      </c>
      <c r="B15" s="5">
        <v>128</v>
      </c>
      <c r="C15" s="5">
        <f>5933-372-283</f>
        <v>5278</v>
      </c>
      <c r="D15" s="5">
        <v>49521</v>
      </c>
      <c r="E15" s="5">
        <f t="shared" si="0"/>
        <v>54927</v>
      </c>
      <c r="F15" s="17"/>
    </row>
    <row r="16" spans="1:6" x14ac:dyDescent="0.3">
      <c r="A16" s="3">
        <v>43343</v>
      </c>
      <c r="B16" s="5">
        <v>126</v>
      </c>
      <c r="C16" s="5">
        <f>6058-405-325</f>
        <v>5328</v>
      </c>
      <c r="D16" s="5">
        <v>49777</v>
      </c>
      <c r="E16" s="5">
        <f t="shared" si="0"/>
        <v>55231</v>
      </c>
      <c r="F16" s="17"/>
    </row>
    <row r="17" spans="1:6" x14ac:dyDescent="0.3">
      <c r="A17" s="3">
        <v>43373</v>
      </c>
      <c r="B17" s="5">
        <v>122</v>
      </c>
      <c r="C17" s="5">
        <f>6329-444-353</f>
        <v>5532</v>
      </c>
      <c r="D17" s="5">
        <v>50258</v>
      </c>
      <c r="E17" s="5">
        <f t="shared" si="0"/>
        <v>55912</v>
      </c>
      <c r="F17" s="17"/>
    </row>
    <row r="18" spans="1:6" x14ac:dyDescent="0.3">
      <c r="A18" s="3">
        <v>43404</v>
      </c>
      <c r="B18" s="5">
        <v>112</v>
      </c>
      <c r="C18" s="5">
        <f>6628-493-393</f>
        <v>5742</v>
      </c>
      <c r="D18" s="5">
        <v>50250</v>
      </c>
      <c r="E18" s="5">
        <f t="shared" si="0"/>
        <v>56104</v>
      </c>
      <c r="F18" s="17"/>
    </row>
    <row r="19" spans="1:6" x14ac:dyDescent="0.3">
      <c r="A19" s="3">
        <v>43434</v>
      </c>
      <c r="B19" s="5">
        <v>104</v>
      </c>
      <c r="C19" s="5">
        <f>7042-508-403</f>
        <v>6131</v>
      </c>
      <c r="D19" s="5">
        <v>50698</v>
      </c>
      <c r="E19" s="5">
        <f t="shared" si="0"/>
        <v>56933</v>
      </c>
      <c r="F19" s="17"/>
    </row>
    <row r="20" spans="1:6" x14ac:dyDescent="0.3">
      <c r="A20" s="3">
        <v>43465</v>
      </c>
      <c r="B20" s="5">
        <v>108</v>
      </c>
      <c r="C20" s="5">
        <f>6934-532-399</f>
        <v>6003</v>
      </c>
      <c r="D20" s="5">
        <v>50828</v>
      </c>
      <c r="E20" s="5">
        <f t="shared" si="0"/>
        <v>56939</v>
      </c>
      <c r="F20" s="17"/>
    </row>
    <row r="21" spans="1:6" x14ac:dyDescent="0.3">
      <c r="A21" s="3">
        <v>43496</v>
      </c>
      <c r="B21" s="5">
        <v>106</v>
      </c>
      <c r="C21" s="5">
        <f>6984-552-414</f>
        <v>6018</v>
      </c>
      <c r="D21" s="5">
        <v>51004</v>
      </c>
      <c r="E21" s="5">
        <f t="shared" si="0"/>
        <v>57128</v>
      </c>
      <c r="F21" s="17"/>
    </row>
    <row r="22" spans="1:6" x14ac:dyDescent="0.3">
      <c r="A22" s="3">
        <v>43524</v>
      </c>
      <c r="B22" s="5">
        <v>105</v>
      </c>
      <c r="C22" s="5">
        <f>7057-561-433</f>
        <v>6063</v>
      </c>
      <c r="D22" s="5">
        <v>51542</v>
      </c>
      <c r="E22" s="5">
        <f t="shared" si="0"/>
        <v>57710</v>
      </c>
      <c r="F22" s="17"/>
    </row>
    <row r="23" spans="1:6" x14ac:dyDescent="0.3">
      <c r="A23" s="3">
        <v>43555</v>
      </c>
      <c r="B23" s="5">
        <v>105</v>
      </c>
      <c r="C23" s="5">
        <f>7174-637-451</f>
        <v>6086</v>
      </c>
      <c r="D23" s="5">
        <v>51842</v>
      </c>
      <c r="E23" s="5">
        <f t="shared" si="0"/>
        <v>58033</v>
      </c>
      <c r="F23" s="17"/>
    </row>
    <row r="24" spans="1:6" x14ac:dyDescent="0.3">
      <c r="A24" s="3">
        <v>43585</v>
      </c>
      <c r="B24" s="5">
        <v>206</v>
      </c>
      <c r="C24" s="5">
        <f>7275-667-479</f>
        <v>6129</v>
      </c>
      <c r="D24" s="5">
        <v>52723</v>
      </c>
      <c r="E24" s="5">
        <f t="shared" si="0"/>
        <v>59058</v>
      </c>
      <c r="F24" s="17"/>
    </row>
    <row r="25" spans="1:6" x14ac:dyDescent="0.3">
      <c r="A25" s="3">
        <v>43616</v>
      </c>
      <c r="B25" s="5">
        <v>292</v>
      </c>
      <c r="C25" s="5">
        <v>6136</v>
      </c>
      <c r="D25" s="5">
        <v>78463</v>
      </c>
      <c r="E25" s="5">
        <f t="shared" si="0"/>
        <v>84891</v>
      </c>
      <c r="F25" s="17"/>
    </row>
    <row r="26" spans="1:6" x14ac:dyDescent="0.3">
      <c r="A26" s="3">
        <v>43646</v>
      </c>
      <c r="B26" s="5">
        <v>457</v>
      </c>
      <c r="C26" s="5">
        <v>6826</v>
      </c>
      <c r="D26" s="5">
        <v>86848</v>
      </c>
      <c r="E26" s="5">
        <f t="shared" si="0"/>
        <v>94131</v>
      </c>
      <c r="F26" s="17"/>
    </row>
    <row r="27" spans="1:6" x14ac:dyDescent="0.3">
      <c r="A27" s="3">
        <v>43677</v>
      </c>
      <c r="B27" s="5">
        <v>612</v>
      </c>
      <c r="C27" s="5">
        <v>6478</v>
      </c>
      <c r="D27" s="5">
        <v>91965</v>
      </c>
      <c r="E27" s="5">
        <f t="shared" si="0"/>
        <v>99055</v>
      </c>
      <c r="F27" s="17"/>
    </row>
    <row r="28" spans="1:6" x14ac:dyDescent="0.3">
      <c r="A28" s="3">
        <v>43708</v>
      </c>
      <c r="B28" s="5">
        <v>822</v>
      </c>
      <c r="C28" s="5">
        <v>6429</v>
      </c>
      <c r="D28" s="5">
        <v>97478</v>
      </c>
      <c r="E28" s="5">
        <f t="shared" si="0"/>
        <v>104729</v>
      </c>
      <c r="F28" s="17"/>
    </row>
    <row r="29" spans="1:6" x14ac:dyDescent="0.3">
      <c r="A29" s="3">
        <v>43738</v>
      </c>
      <c r="B29" s="5">
        <v>1222</v>
      </c>
      <c r="C29" s="5">
        <v>6410</v>
      </c>
      <c r="D29" s="5">
        <v>98082</v>
      </c>
      <c r="E29" s="5">
        <f t="shared" si="0"/>
        <v>105714</v>
      </c>
      <c r="F29" s="17"/>
    </row>
    <row r="30" spans="1:6" x14ac:dyDescent="0.3">
      <c r="A30" s="3">
        <v>43769</v>
      </c>
      <c r="B30" s="5">
        <v>1383</v>
      </c>
      <c r="C30" s="5">
        <v>6342</v>
      </c>
      <c r="D30" s="5">
        <v>115205</v>
      </c>
      <c r="E30" s="5">
        <f t="shared" si="0"/>
        <v>122930</v>
      </c>
      <c r="F30" s="17"/>
    </row>
    <row r="31" spans="1:6" x14ac:dyDescent="0.3">
      <c r="A31" s="3">
        <v>43799</v>
      </c>
      <c r="B31" s="5">
        <v>1655</v>
      </c>
      <c r="C31" s="5">
        <v>6328</v>
      </c>
      <c r="D31" s="5">
        <v>118836</v>
      </c>
      <c r="E31" s="5">
        <f t="shared" si="0"/>
        <v>126819</v>
      </c>
      <c r="F31" s="17"/>
    </row>
    <row r="32" spans="1:6" x14ac:dyDescent="0.3">
      <c r="A32" s="3">
        <v>43830</v>
      </c>
      <c r="B32" s="5">
        <v>2203</v>
      </c>
      <c r="C32" s="5">
        <v>6410</v>
      </c>
      <c r="D32" s="5">
        <v>121404</v>
      </c>
      <c r="E32" s="5">
        <f t="shared" si="0"/>
        <v>130017</v>
      </c>
      <c r="F32" s="17"/>
    </row>
    <row r="33" spans="1:6" x14ac:dyDescent="0.3">
      <c r="A33" s="3">
        <v>43861</v>
      </c>
      <c r="B33" s="5">
        <v>3048</v>
      </c>
      <c r="C33" s="5">
        <v>6385</v>
      </c>
      <c r="D33" s="5">
        <v>122593</v>
      </c>
      <c r="E33" s="5">
        <f t="shared" si="0"/>
        <v>132026</v>
      </c>
      <c r="F33" s="17"/>
    </row>
    <row r="34" spans="1:6" x14ac:dyDescent="0.3">
      <c r="A34" s="3">
        <v>43889</v>
      </c>
      <c r="B34" s="5">
        <v>2404</v>
      </c>
      <c r="C34" s="5">
        <v>6390</v>
      </c>
      <c r="D34" s="5">
        <v>134920</v>
      </c>
      <c r="E34" s="5">
        <f t="shared" si="0"/>
        <v>143714</v>
      </c>
      <c r="F34" s="17"/>
    </row>
    <row r="35" spans="1:6" x14ac:dyDescent="0.3">
      <c r="A35" s="3">
        <v>43921</v>
      </c>
      <c r="B35" s="5">
        <v>4260</v>
      </c>
      <c r="C35" s="5">
        <v>6328</v>
      </c>
      <c r="D35" s="5">
        <v>164187</v>
      </c>
      <c r="E35" s="5">
        <f t="shared" si="0"/>
        <v>174775</v>
      </c>
      <c r="F35" s="17"/>
    </row>
    <row r="36" spans="1:6" x14ac:dyDescent="0.3">
      <c r="A36" s="3">
        <v>43951</v>
      </c>
      <c r="B36" s="5">
        <v>5662</v>
      </c>
      <c r="C36" s="5">
        <v>6306</v>
      </c>
      <c r="D36" s="5">
        <v>169098</v>
      </c>
      <c r="E36" s="5">
        <f t="shared" ref="E36:E67" si="1">SUM(B36:D36)</f>
        <v>181066</v>
      </c>
      <c r="F36" s="17"/>
    </row>
    <row r="37" spans="1:6" x14ac:dyDescent="0.3">
      <c r="A37" s="3">
        <v>43982</v>
      </c>
      <c r="B37" s="1">
        <v>6904</v>
      </c>
      <c r="C37" s="1">
        <v>6281</v>
      </c>
      <c r="D37" s="1">
        <v>174536</v>
      </c>
      <c r="E37" s="5">
        <f t="shared" si="1"/>
        <v>187721</v>
      </c>
      <c r="F37" s="17"/>
    </row>
    <row r="38" spans="1:6" x14ac:dyDescent="0.3">
      <c r="A38" s="3">
        <v>44012</v>
      </c>
      <c r="B38" s="1">
        <v>9761</v>
      </c>
      <c r="C38" s="1">
        <v>6209</v>
      </c>
      <c r="D38" s="1">
        <v>177496</v>
      </c>
      <c r="E38" s="5">
        <f t="shared" si="1"/>
        <v>193466</v>
      </c>
      <c r="F38" s="17"/>
    </row>
    <row r="39" spans="1:6" x14ac:dyDescent="0.3">
      <c r="A39" s="3">
        <v>44043</v>
      </c>
      <c r="B39" s="1">
        <v>11900</v>
      </c>
      <c r="C39" s="1">
        <v>6180</v>
      </c>
      <c r="D39" s="1">
        <v>179080</v>
      </c>
      <c r="E39" s="5">
        <f t="shared" si="1"/>
        <v>197160</v>
      </c>
      <c r="F39" s="17"/>
    </row>
    <row r="40" spans="1:6" x14ac:dyDescent="0.3">
      <c r="A40" s="3">
        <v>44074</v>
      </c>
      <c r="B40" s="1">
        <v>14874</v>
      </c>
      <c r="C40" s="1">
        <v>6162</v>
      </c>
      <c r="D40" s="1">
        <v>181040</v>
      </c>
      <c r="E40" s="5">
        <f t="shared" si="1"/>
        <v>202076</v>
      </c>
      <c r="F40" s="17"/>
    </row>
    <row r="41" spans="1:6" x14ac:dyDescent="0.3">
      <c r="A41" s="3">
        <v>44104</v>
      </c>
      <c r="B41" s="1">
        <v>16359</v>
      </c>
      <c r="C41" s="1">
        <v>6124</v>
      </c>
      <c r="D41" s="1">
        <v>172869</v>
      </c>
      <c r="E41" s="5">
        <f t="shared" si="1"/>
        <v>195352</v>
      </c>
      <c r="F41" s="17"/>
    </row>
    <row r="42" spans="1:6" x14ac:dyDescent="0.3">
      <c r="A42" s="3">
        <v>44135</v>
      </c>
      <c r="B42" s="1">
        <v>17150</v>
      </c>
      <c r="C42" s="1">
        <v>6163</v>
      </c>
      <c r="D42" s="1">
        <v>177335</v>
      </c>
      <c r="E42" s="5">
        <f t="shared" si="1"/>
        <v>200648</v>
      </c>
      <c r="F42" s="17"/>
    </row>
    <row r="43" spans="1:6" x14ac:dyDescent="0.3">
      <c r="A43" s="3">
        <v>44165</v>
      </c>
      <c r="B43" s="1">
        <v>18704</v>
      </c>
      <c r="C43" s="1">
        <v>6181</v>
      </c>
      <c r="D43" s="1">
        <v>181902</v>
      </c>
      <c r="E43" s="5">
        <f t="shared" si="1"/>
        <v>206787</v>
      </c>
      <c r="F43" s="17"/>
    </row>
    <row r="44" spans="1:6" x14ac:dyDescent="0.3">
      <c r="A44" s="3">
        <v>44196</v>
      </c>
      <c r="B44" s="1">
        <v>21810</v>
      </c>
      <c r="C44" s="1">
        <v>6242</v>
      </c>
      <c r="D44" s="1">
        <v>187400</v>
      </c>
      <c r="E44" s="5">
        <f t="shared" si="1"/>
        <v>215452</v>
      </c>
      <c r="F44" s="17"/>
    </row>
    <row r="45" spans="1:6" x14ac:dyDescent="0.3">
      <c r="A45" s="3">
        <v>44227</v>
      </c>
      <c r="B45" s="1">
        <v>23079</v>
      </c>
      <c r="C45" s="1">
        <v>6239</v>
      </c>
      <c r="D45" s="1">
        <v>193831</v>
      </c>
      <c r="E45" s="5">
        <f t="shared" si="1"/>
        <v>223149</v>
      </c>
      <c r="F45" s="17"/>
    </row>
    <row r="46" spans="1:6" x14ac:dyDescent="0.3">
      <c r="A46" s="3">
        <v>44255</v>
      </c>
      <c r="B46" s="1">
        <v>25591</v>
      </c>
      <c r="C46" s="1">
        <v>6080</v>
      </c>
      <c r="D46" s="1">
        <v>202652</v>
      </c>
      <c r="E46" s="5">
        <f t="shared" si="1"/>
        <v>234323</v>
      </c>
      <c r="F46" s="17"/>
    </row>
    <row r="47" spans="1:6" x14ac:dyDescent="0.3">
      <c r="A47" s="3">
        <v>44286</v>
      </c>
      <c r="B47" s="1">
        <v>26403</v>
      </c>
      <c r="C47" s="1">
        <v>916</v>
      </c>
      <c r="D47" s="1">
        <v>207658</v>
      </c>
      <c r="E47" s="5">
        <f t="shared" si="1"/>
        <v>234977</v>
      </c>
      <c r="F47" s="17"/>
    </row>
    <row r="48" spans="1:6" x14ac:dyDescent="0.3">
      <c r="A48" s="3">
        <v>44316</v>
      </c>
      <c r="B48" s="1">
        <v>36147</v>
      </c>
      <c r="C48" s="1">
        <v>937</v>
      </c>
      <c r="D48" s="1">
        <v>210425</v>
      </c>
      <c r="E48" s="5">
        <f t="shared" si="1"/>
        <v>247509</v>
      </c>
      <c r="F48" s="17"/>
    </row>
    <row r="49" spans="1:6" x14ac:dyDescent="0.3">
      <c r="A49" s="3">
        <v>44347</v>
      </c>
      <c r="B49" s="1">
        <v>39451</v>
      </c>
      <c r="C49" s="1">
        <v>926</v>
      </c>
      <c r="D49" s="1">
        <v>212561</v>
      </c>
      <c r="E49" s="5">
        <f t="shared" si="1"/>
        <v>252938</v>
      </c>
      <c r="F49" s="17"/>
    </row>
    <row r="50" spans="1:6" x14ac:dyDescent="0.3">
      <c r="A50" s="3">
        <v>44377</v>
      </c>
      <c r="B50" s="1">
        <v>42364</v>
      </c>
      <c r="C50" s="1">
        <v>934</v>
      </c>
      <c r="D50" s="1">
        <v>214811</v>
      </c>
      <c r="E50" s="5">
        <f t="shared" si="1"/>
        <v>258109</v>
      </c>
      <c r="F50" s="17"/>
    </row>
    <row r="51" spans="1:6" x14ac:dyDescent="0.3">
      <c r="A51" s="3">
        <v>44408</v>
      </c>
      <c r="B51" s="1">
        <v>45860</v>
      </c>
      <c r="C51" s="1">
        <v>953</v>
      </c>
      <c r="D51" s="1">
        <v>217702</v>
      </c>
      <c r="E51" s="5">
        <f t="shared" si="1"/>
        <v>264515</v>
      </c>
      <c r="F51" s="17"/>
    </row>
    <row r="52" spans="1:6" x14ac:dyDescent="0.3">
      <c r="A52" s="4">
        <v>44439</v>
      </c>
      <c r="B52" s="6">
        <v>49937</v>
      </c>
      <c r="C52" s="6">
        <v>947</v>
      </c>
      <c r="D52" s="6">
        <v>220028</v>
      </c>
      <c r="E52" s="7">
        <f t="shared" si="1"/>
        <v>270912</v>
      </c>
      <c r="F52" s="18"/>
    </row>
    <row r="53" spans="1:6" x14ac:dyDescent="0.3">
      <c r="A53" s="4">
        <v>44469</v>
      </c>
      <c r="B53" s="6">
        <v>54550</v>
      </c>
      <c r="C53" s="6">
        <v>927</v>
      </c>
      <c r="D53" s="6">
        <v>222155</v>
      </c>
      <c r="E53" s="7">
        <f t="shared" si="1"/>
        <v>277632</v>
      </c>
      <c r="F53" s="18"/>
    </row>
    <row r="54" spans="1:6" x14ac:dyDescent="0.3">
      <c r="A54" s="4">
        <v>44500</v>
      </c>
      <c r="B54" s="6">
        <v>58246</v>
      </c>
      <c r="C54" s="6">
        <v>936</v>
      </c>
      <c r="D54" s="6">
        <v>222944</v>
      </c>
      <c r="E54" s="7">
        <f t="shared" si="1"/>
        <v>282126</v>
      </c>
      <c r="F54" s="18"/>
    </row>
    <row r="55" spans="1:6" x14ac:dyDescent="0.3">
      <c r="A55" s="4">
        <v>44530</v>
      </c>
      <c r="B55" s="6">
        <v>66323</v>
      </c>
      <c r="C55" s="6">
        <v>926</v>
      </c>
      <c r="D55" s="6">
        <v>223582</v>
      </c>
      <c r="E55" s="7">
        <f t="shared" si="1"/>
        <v>290831</v>
      </c>
      <c r="F55" s="18"/>
    </row>
    <row r="56" spans="1:6" x14ac:dyDescent="0.3">
      <c r="A56" s="3">
        <v>44561</v>
      </c>
      <c r="B56" s="1">
        <v>73247</v>
      </c>
      <c r="C56" s="1">
        <v>912</v>
      </c>
      <c r="D56" s="1">
        <v>227282</v>
      </c>
      <c r="E56" s="5">
        <f t="shared" si="1"/>
        <v>301441</v>
      </c>
      <c r="F56" s="17"/>
    </row>
    <row r="57" spans="1:6" x14ac:dyDescent="0.3">
      <c r="A57" s="3">
        <v>44592</v>
      </c>
      <c r="B57" s="1">
        <v>79843</v>
      </c>
      <c r="C57" s="1">
        <v>913</v>
      </c>
      <c r="D57" s="1">
        <v>227962</v>
      </c>
      <c r="E57" s="5">
        <f t="shared" si="1"/>
        <v>308718</v>
      </c>
      <c r="F57" s="17"/>
    </row>
    <row r="58" spans="1:6" x14ac:dyDescent="0.3">
      <c r="A58" s="3">
        <v>44620</v>
      </c>
      <c r="B58" s="1">
        <v>85959</v>
      </c>
      <c r="C58" s="1">
        <v>909</v>
      </c>
      <c r="D58" s="1">
        <v>228422</v>
      </c>
      <c r="E58" s="5">
        <f t="shared" si="1"/>
        <v>315290</v>
      </c>
      <c r="F58" s="17"/>
    </row>
    <row r="59" spans="1:6" x14ac:dyDescent="0.3">
      <c r="A59" s="3">
        <v>44651</v>
      </c>
      <c r="B59" s="1">
        <v>88636</v>
      </c>
      <c r="C59" s="1">
        <v>906</v>
      </c>
      <c r="D59" s="1">
        <v>216660</v>
      </c>
      <c r="E59" s="5">
        <f t="shared" si="1"/>
        <v>306202</v>
      </c>
      <c r="F59" s="17"/>
    </row>
    <row r="60" spans="1:6" x14ac:dyDescent="0.3">
      <c r="A60" s="3">
        <v>44681</v>
      </c>
      <c r="B60" s="1">
        <v>91042</v>
      </c>
      <c r="C60" s="1">
        <v>904</v>
      </c>
      <c r="D60" s="1">
        <v>217494</v>
      </c>
      <c r="E60" s="5">
        <f t="shared" si="1"/>
        <v>309440</v>
      </c>
      <c r="F60" s="17"/>
    </row>
    <row r="61" spans="1:6" x14ac:dyDescent="0.3">
      <c r="A61" s="3">
        <v>44712</v>
      </c>
      <c r="B61" s="1">
        <v>92043</v>
      </c>
      <c r="C61" s="1">
        <v>897</v>
      </c>
      <c r="D61" s="1">
        <v>218190</v>
      </c>
      <c r="E61" s="5">
        <f t="shared" si="1"/>
        <v>311130</v>
      </c>
      <c r="F61" s="17"/>
    </row>
    <row r="62" spans="1:6" x14ac:dyDescent="0.3">
      <c r="A62" s="3">
        <v>44742</v>
      </c>
      <c r="B62" s="1">
        <v>92687</v>
      </c>
      <c r="C62" s="1">
        <v>890</v>
      </c>
      <c r="D62" s="1">
        <v>218944</v>
      </c>
      <c r="E62" s="5">
        <f t="shared" si="1"/>
        <v>312521</v>
      </c>
      <c r="F62" s="17"/>
    </row>
    <row r="63" spans="1:6" x14ac:dyDescent="0.3">
      <c r="A63" s="3">
        <v>44773</v>
      </c>
      <c r="B63" s="1">
        <v>93705</v>
      </c>
      <c r="C63" s="1">
        <v>893</v>
      </c>
      <c r="D63" s="1">
        <v>219441</v>
      </c>
      <c r="E63" s="5">
        <f t="shared" si="1"/>
        <v>314039</v>
      </c>
      <c r="F63" s="17"/>
    </row>
    <row r="64" spans="1:6" x14ac:dyDescent="0.3">
      <c r="A64" s="3">
        <v>44804</v>
      </c>
      <c r="B64" s="1">
        <v>97015</v>
      </c>
      <c r="C64" s="1">
        <v>961</v>
      </c>
      <c r="D64" s="1">
        <v>219892</v>
      </c>
      <c r="E64" s="5">
        <f t="shared" si="1"/>
        <v>317868</v>
      </c>
      <c r="F64" s="17"/>
    </row>
    <row r="65" spans="1:6" x14ac:dyDescent="0.3">
      <c r="A65" s="3">
        <v>44834</v>
      </c>
      <c r="B65" s="1">
        <v>99837</v>
      </c>
      <c r="C65" s="1">
        <v>880</v>
      </c>
      <c r="D65" s="1">
        <v>220238</v>
      </c>
      <c r="E65" s="5">
        <f t="shared" si="1"/>
        <v>320955</v>
      </c>
      <c r="F65" s="17"/>
    </row>
    <row r="66" spans="1:6" x14ac:dyDescent="0.3">
      <c r="A66" s="3">
        <v>44865</v>
      </c>
      <c r="B66" s="1">
        <v>102111</v>
      </c>
      <c r="C66" s="1">
        <v>876</v>
      </c>
      <c r="D66" s="1">
        <v>222225</v>
      </c>
      <c r="E66" s="5">
        <f t="shared" si="1"/>
        <v>325212</v>
      </c>
      <c r="F66" s="17"/>
    </row>
    <row r="67" spans="1:6" x14ac:dyDescent="0.3">
      <c r="A67" s="3">
        <v>44895</v>
      </c>
      <c r="B67" s="1">
        <v>108578</v>
      </c>
      <c r="C67" s="1">
        <v>863</v>
      </c>
      <c r="D67" s="1">
        <v>222857</v>
      </c>
      <c r="E67" s="5">
        <f t="shared" si="1"/>
        <v>332298</v>
      </c>
      <c r="F67" s="17"/>
    </row>
    <row r="68" spans="1:6" x14ac:dyDescent="0.3">
      <c r="A68" s="3">
        <v>44926</v>
      </c>
      <c r="B68" s="1">
        <v>114012</v>
      </c>
      <c r="C68" s="1">
        <v>856</v>
      </c>
      <c r="D68" s="1">
        <v>223311</v>
      </c>
      <c r="E68" s="5">
        <f t="shared" ref="E68:E84" si="2">SUM(B68:D68)</f>
        <v>338179</v>
      </c>
      <c r="F68" s="17"/>
    </row>
    <row r="69" spans="1:6" x14ac:dyDescent="0.3">
      <c r="A69" s="3">
        <v>44957</v>
      </c>
      <c r="B69" s="1">
        <v>121217</v>
      </c>
      <c r="C69" s="1">
        <v>417</v>
      </c>
      <c r="D69" s="1">
        <v>224125</v>
      </c>
      <c r="E69" s="5">
        <f t="shared" si="2"/>
        <v>345759</v>
      </c>
      <c r="F69" s="17"/>
    </row>
    <row r="70" spans="1:6" x14ac:dyDescent="0.3">
      <c r="A70" s="3">
        <v>44985</v>
      </c>
      <c r="B70" s="1">
        <v>130025</v>
      </c>
      <c r="C70" s="1">
        <v>855</v>
      </c>
      <c r="D70" s="1">
        <v>224808</v>
      </c>
      <c r="E70" s="5">
        <f t="shared" si="2"/>
        <v>355688</v>
      </c>
      <c r="F70" s="17"/>
    </row>
    <row r="71" spans="1:6" x14ac:dyDescent="0.3">
      <c r="A71" s="3">
        <v>45016</v>
      </c>
      <c r="B71" s="1">
        <v>133906</v>
      </c>
      <c r="C71" s="1">
        <v>843</v>
      </c>
      <c r="D71" s="1">
        <v>225588</v>
      </c>
      <c r="E71" s="5">
        <f t="shared" si="2"/>
        <v>360337</v>
      </c>
      <c r="F71" s="17"/>
    </row>
    <row r="72" spans="1:6" x14ac:dyDescent="0.3">
      <c r="A72" s="3">
        <v>45046</v>
      </c>
      <c r="B72" s="1">
        <v>140069</v>
      </c>
      <c r="C72" s="1">
        <v>843</v>
      </c>
      <c r="D72" s="1">
        <v>226330</v>
      </c>
      <c r="E72" s="5">
        <f t="shared" si="2"/>
        <v>367242</v>
      </c>
      <c r="F72" s="17"/>
    </row>
    <row r="73" spans="1:6" x14ac:dyDescent="0.3">
      <c r="A73" s="3">
        <v>45077</v>
      </c>
      <c r="B73" s="1">
        <v>141955</v>
      </c>
      <c r="C73" s="1">
        <v>836</v>
      </c>
      <c r="D73" s="1">
        <v>227083</v>
      </c>
      <c r="E73" s="5">
        <f t="shared" si="2"/>
        <v>369874</v>
      </c>
      <c r="F73" s="17"/>
    </row>
    <row r="74" spans="1:6" x14ac:dyDescent="0.3">
      <c r="A74" s="3">
        <v>45107</v>
      </c>
      <c r="B74" s="1">
        <v>146450</v>
      </c>
      <c r="C74" s="1">
        <v>830</v>
      </c>
      <c r="D74" s="1">
        <v>228842</v>
      </c>
      <c r="E74" s="5">
        <f t="shared" si="2"/>
        <v>376122</v>
      </c>
      <c r="F74" s="17"/>
    </row>
    <row r="75" spans="1:6" x14ac:dyDescent="0.3">
      <c r="A75" s="3">
        <v>45138</v>
      </c>
      <c r="B75" s="1">
        <v>146643</v>
      </c>
      <c r="C75" s="1">
        <v>822</v>
      </c>
      <c r="D75" s="1">
        <v>229661</v>
      </c>
      <c r="E75" s="5">
        <f t="shared" si="2"/>
        <v>377126</v>
      </c>
      <c r="F75" s="17"/>
    </row>
    <row r="76" spans="1:6" x14ac:dyDescent="0.3">
      <c r="A76" s="3">
        <v>45169</v>
      </c>
      <c r="B76" s="1">
        <v>146718</v>
      </c>
      <c r="C76" s="1">
        <v>813</v>
      </c>
      <c r="D76" s="1">
        <v>151623</v>
      </c>
      <c r="E76" s="5">
        <f t="shared" si="2"/>
        <v>299154</v>
      </c>
      <c r="F76" s="17"/>
    </row>
    <row r="77" spans="1:6" x14ac:dyDescent="0.3">
      <c r="A77" s="3">
        <v>45199</v>
      </c>
      <c r="B77" s="1">
        <v>145954</v>
      </c>
      <c r="C77" s="1">
        <v>831</v>
      </c>
      <c r="D77" s="1">
        <v>152336</v>
      </c>
      <c r="E77" s="5">
        <f t="shared" si="2"/>
        <v>299121</v>
      </c>
      <c r="F77" s="17"/>
    </row>
    <row r="78" spans="1:6" x14ac:dyDescent="0.3">
      <c r="A78" s="3">
        <v>45230</v>
      </c>
      <c r="B78" s="1">
        <v>145708</v>
      </c>
      <c r="C78" s="1">
        <v>843</v>
      </c>
      <c r="D78" s="1">
        <v>152915</v>
      </c>
      <c r="E78" s="5">
        <f t="shared" si="2"/>
        <v>299466</v>
      </c>
      <c r="F78" s="17"/>
    </row>
    <row r="79" spans="1:6" x14ac:dyDescent="0.3">
      <c r="A79" s="3">
        <v>45260</v>
      </c>
      <c r="B79" s="1">
        <v>147147</v>
      </c>
      <c r="C79" s="1">
        <v>840</v>
      </c>
      <c r="D79" s="1">
        <v>154115</v>
      </c>
      <c r="E79" s="5">
        <f t="shared" si="2"/>
        <v>302102</v>
      </c>
      <c r="F79" s="17"/>
    </row>
    <row r="80" spans="1:6" x14ac:dyDescent="0.3">
      <c r="A80" s="3">
        <v>45290</v>
      </c>
      <c r="B80" s="1">
        <v>145815</v>
      </c>
      <c r="C80" s="1">
        <v>822</v>
      </c>
      <c r="D80" s="1">
        <v>145895</v>
      </c>
      <c r="E80" s="5">
        <f t="shared" si="2"/>
        <v>292532</v>
      </c>
      <c r="F80" s="17"/>
    </row>
    <row r="81" spans="1:6" x14ac:dyDescent="0.3">
      <c r="A81" s="3">
        <v>45322</v>
      </c>
      <c r="B81" s="1">
        <v>146634</v>
      </c>
      <c r="C81" s="1">
        <v>820</v>
      </c>
      <c r="D81" s="1">
        <v>154734</v>
      </c>
      <c r="E81" s="5">
        <f t="shared" si="2"/>
        <v>302188</v>
      </c>
      <c r="F81" s="17"/>
    </row>
    <row r="82" spans="1:6" x14ac:dyDescent="0.3">
      <c r="A82" s="3">
        <v>45351</v>
      </c>
      <c r="B82" s="1">
        <v>147945</v>
      </c>
      <c r="C82" s="1">
        <v>820</v>
      </c>
      <c r="D82" s="1">
        <v>155520</v>
      </c>
      <c r="E82" s="5">
        <f t="shared" si="2"/>
        <v>304285</v>
      </c>
      <c r="F82" s="17"/>
    </row>
    <row r="83" spans="1:6" x14ac:dyDescent="0.3">
      <c r="A83" s="3">
        <v>45352</v>
      </c>
      <c r="B83" s="5">
        <v>150186</v>
      </c>
      <c r="C83" s="5">
        <v>795</v>
      </c>
      <c r="D83" s="5">
        <v>156192</v>
      </c>
      <c r="E83" s="5">
        <f t="shared" si="2"/>
        <v>307173</v>
      </c>
    </row>
    <row r="84" spans="1:6" x14ac:dyDescent="0.3">
      <c r="A84" s="3">
        <v>45383</v>
      </c>
      <c r="B84" s="21">
        <v>151353</v>
      </c>
      <c r="C84" s="21">
        <v>792</v>
      </c>
      <c r="D84" s="21">
        <v>157361</v>
      </c>
      <c r="E84" s="5">
        <f t="shared" si="2"/>
        <v>309506</v>
      </c>
    </row>
    <row r="85" spans="1:6" x14ac:dyDescent="0.3">
      <c r="A85" s="3">
        <v>45413</v>
      </c>
      <c r="B85" s="21">
        <v>152810</v>
      </c>
      <c r="C85" s="21">
        <v>783</v>
      </c>
      <c r="D85" s="21">
        <v>158400</v>
      </c>
      <c r="E85" s="5">
        <v>311993</v>
      </c>
    </row>
    <row r="86" spans="1:6" x14ac:dyDescent="0.3">
      <c r="A86" s="3">
        <v>45444</v>
      </c>
      <c r="B86" s="21">
        <v>153765</v>
      </c>
      <c r="C86" s="21">
        <v>774</v>
      </c>
      <c r="D86" s="21">
        <v>159462</v>
      </c>
      <c r="E86" s="5">
        <f t="shared" ref="E86" si="3">SUM(B86:D86)</f>
        <v>314001</v>
      </c>
    </row>
    <row r="87" spans="1:6" x14ac:dyDescent="0.3">
      <c r="A87" s="3">
        <v>45474</v>
      </c>
      <c r="B87" s="21">
        <v>155319</v>
      </c>
      <c r="C87" s="21">
        <v>789</v>
      </c>
      <c r="D87" s="21">
        <v>161326</v>
      </c>
      <c r="E87" s="5">
        <v>317434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workbookViewId="0">
      <pane ySplit="3" topLeftCell="A4" activePane="bottomLeft" state="frozen"/>
      <selection pane="bottomLeft" activeCell="P18" sqref="P18"/>
    </sheetView>
  </sheetViews>
  <sheetFormatPr defaultRowHeight="16.5" x14ac:dyDescent="0.3"/>
  <cols>
    <col min="3" max="4" width="11" bestFit="1" customWidth="1"/>
  </cols>
  <sheetData>
    <row r="1" spans="1:6" x14ac:dyDescent="0.3">
      <c r="A1" s="14" t="s">
        <v>10</v>
      </c>
    </row>
    <row r="2" spans="1:6" x14ac:dyDescent="0.3">
      <c r="A2" s="15" t="s">
        <v>13</v>
      </c>
    </row>
    <row r="3" spans="1:6" x14ac:dyDescent="0.3">
      <c r="A3" s="12" t="s">
        <v>12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3</v>
      </c>
    </row>
    <row r="4" spans="1:6" x14ac:dyDescent="0.3">
      <c r="A4" s="3">
        <v>42978</v>
      </c>
      <c r="B4" s="8">
        <v>5.6000000000000005</v>
      </c>
      <c r="C4" s="8">
        <v>5.8000000000000007</v>
      </c>
      <c r="D4" s="8">
        <v>40</v>
      </c>
      <c r="E4" s="8">
        <v>64.5</v>
      </c>
      <c r="F4" s="8">
        <f t="shared" ref="F4:F35" si="0">SUM(B4:E4)</f>
        <v>115.9</v>
      </c>
    </row>
    <row r="5" spans="1:6" x14ac:dyDescent="0.3">
      <c r="A5" s="3">
        <v>43008</v>
      </c>
      <c r="B5" s="8">
        <v>13.499999999999998</v>
      </c>
      <c r="C5" s="8">
        <v>5.8999999999999995</v>
      </c>
      <c r="D5" s="8">
        <v>42</v>
      </c>
      <c r="E5" s="8">
        <v>110.2</v>
      </c>
      <c r="F5" s="8">
        <f t="shared" si="0"/>
        <v>171.6</v>
      </c>
    </row>
    <row r="6" spans="1:6" x14ac:dyDescent="0.3">
      <c r="A6" s="3">
        <v>43039</v>
      </c>
      <c r="B6" s="8">
        <v>16.5</v>
      </c>
      <c r="C6" s="8">
        <v>3.4000000000000004</v>
      </c>
      <c r="D6" s="8">
        <v>40</v>
      </c>
      <c r="E6" s="8">
        <v>122</v>
      </c>
      <c r="F6" s="8">
        <f t="shared" si="0"/>
        <v>181.9</v>
      </c>
    </row>
    <row r="7" spans="1:6" x14ac:dyDescent="0.3">
      <c r="A7" s="3">
        <v>43069</v>
      </c>
      <c r="B7" s="8">
        <v>19.2</v>
      </c>
      <c r="C7" s="8">
        <v>3.4000000000000004</v>
      </c>
      <c r="D7" s="8">
        <v>40.799999999999997</v>
      </c>
      <c r="E7" s="8">
        <v>122</v>
      </c>
      <c r="F7" s="8">
        <f t="shared" si="0"/>
        <v>185.4</v>
      </c>
    </row>
    <row r="8" spans="1:6" x14ac:dyDescent="0.3">
      <c r="A8" s="3">
        <v>43100</v>
      </c>
      <c r="B8" s="8">
        <v>19.900000000000002</v>
      </c>
      <c r="C8" s="8">
        <v>3.4000000000000004</v>
      </c>
      <c r="D8" s="8">
        <v>40.1</v>
      </c>
      <c r="E8" s="8">
        <v>4156.1000000000004</v>
      </c>
      <c r="F8" s="8">
        <f t="shared" si="0"/>
        <v>4219.5</v>
      </c>
    </row>
    <row r="9" spans="1:6" x14ac:dyDescent="0.3">
      <c r="A9" s="3">
        <v>43131</v>
      </c>
      <c r="B9" s="8">
        <v>28.099999999999998</v>
      </c>
      <c r="C9" s="8">
        <v>4.3</v>
      </c>
      <c r="D9" s="8">
        <v>39.200000000000003</v>
      </c>
      <c r="E9" s="8">
        <v>4190</v>
      </c>
      <c r="F9" s="8">
        <f t="shared" si="0"/>
        <v>4261.6000000000004</v>
      </c>
    </row>
    <row r="10" spans="1:6" x14ac:dyDescent="0.3">
      <c r="A10" s="3">
        <v>43159</v>
      </c>
      <c r="B10" s="8">
        <v>28.799999999999994</v>
      </c>
      <c r="C10" s="8">
        <v>4.3</v>
      </c>
      <c r="D10" s="8">
        <v>38.4</v>
      </c>
      <c r="E10" s="8">
        <v>4187.7</v>
      </c>
      <c r="F10" s="8">
        <f t="shared" si="0"/>
        <v>4259.2</v>
      </c>
    </row>
    <row r="11" spans="1:6" x14ac:dyDescent="0.3">
      <c r="A11" s="3">
        <v>43190</v>
      </c>
      <c r="B11" s="8">
        <v>30.099999999999994</v>
      </c>
      <c r="C11" s="8">
        <v>4.3</v>
      </c>
      <c r="D11" s="8">
        <v>30.8</v>
      </c>
      <c r="E11" s="8">
        <v>5231.5</v>
      </c>
      <c r="F11" s="8">
        <f t="shared" si="0"/>
        <v>5296.7</v>
      </c>
    </row>
    <row r="12" spans="1:6" x14ac:dyDescent="0.3">
      <c r="A12" s="3">
        <v>43220</v>
      </c>
      <c r="B12" s="8">
        <v>48.100000000000009</v>
      </c>
      <c r="C12" s="8">
        <v>3.9</v>
      </c>
      <c r="D12" s="8">
        <v>32.800000000000004</v>
      </c>
      <c r="E12" s="8">
        <v>5540.3</v>
      </c>
      <c r="F12" s="8">
        <f t="shared" si="0"/>
        <v>5625.1</v>
      </c>
    </row>
    <row r="13" spans="1:6" x14ac:dyDescent="0.3">
      <c r="A13" s="3">
        <v>43251</v>
      </c>
      <c r="B13" s="8">
        <v>56.900000000000013</v>
      </c>
      <c r="C13" s="8">
        <v>3.3</v>
      </c>
      <c r="D13" s="8">
        <v>31.1</v>
      </c>
      <c r="E13" s="8">
        <v>5731</v>
      </c>
      <c r="F13" s="8">
        <f t="shared" si="0"/>
        <v>5822.3</v>
      </c>
    </row>
    <row r="14" spans="1:6" x14ac:dyDescent="0.3">
      <c r="A14" s="3">
        <v>43281</v>
      </c>
      <c r="B14" s="8">
        <v>65.5</v>
      </c>
      <c r="C14" s="8">
        <v>3</v>
      </c>
      <c r="D14" s="8">
        <f>31.1-1.7-4</f>
        <v>25.400000000000002</v>
      </c>
      <c r="E14" s="8">
        <v>5904</v>
      </c>
      <c r="F14" s="8">
        <f t="shared" si="0"/>
        <v>5997.9</v>
      </c>
    </row>
    <row r="15" spans="1:6" x14ac:dyDescent="0.3">
      <c r="A15" s="3">
        <v>43312</v>
      </c>
      <c r="B15" s="8">
        <v>73.8</v>
      </c>
      <c r="C15" s="8">
        <v>2.5</v>
      </c>
      <c r="D15" s="8">
        <f>36.9-3-9</f>
        <v>24.9</v>
      </c>
      <c r="E15" s="8">
        <v>5902.1</v>
      </c>
      <c r="F15" s="8">
        <f t="shared" si="0"/>
        <v>6003.3</v>
      </c>
    </row>
    <row r="16" spans="1:6" x14ac:dyDescent="0.3">
      <c r="A16" s="3">
        <v>43343</v>
      </c>
      <c r="B16" s="8">
        <v>75.500000000000014</v>
      </c>
      <c r="C16" s="8">
        <v>2.4</v>
      </c>
      <c r="D16" s="8">
        <f>38.2-3.8-10</f>
        <v>24.400000000000006</v>
      </c>
      <c r="E16" s="8">
        <v>6198</v>
      </c>
      <c r="F16" s="8">
        <f t="shared" si="0"/>
        <v>6300.3</v>
      </c>
    </row>
    <row r="17" spans="1:6" x14ac:dyDescent="0.3">
      <c r="A17" s="3">
        <v>43373</v>
      </c>
      <c r="B17" s="8">
        <v>73.900000000000006</v>
      </c>
      <c r="C17" s="8">
        <v>2.4</v>
      </c>
      <c r="D17" s="8">
        <f>37.2-4.4-10.6</f>
        <v>22.200000000000003</v>
      </c>
      <c r="E17" s="8">
        <v>6280</v>
      </c>
      <c r="F17" s="8">
        <f t="shared" si="0"/>
        <v>6378.5</v>
      </c>
    </row>
    <row r="18" spans="1:6" x14ac:dyDescent="0.3">
      <c r="A18" s="3">
        <v>43404</v>
      </c>
      <c r="B18" s="8">
        <v>75.399999999999991</v>
      </c>
      <c r="C18" s="8">
        <v>2.4</v>
      </c>
      <c r="D18" s="8">
        <f>34.7-5.8-11.6</f>
        <v>17.300000000000004</v>
      </c>
      <c r="E18" s="8">
        <v>6307</v>
      </c>
      <c r="F18" s="8">
        <f t="shared" si="0"/>
        <v>6402.1</v>
      </c>
    </row>
    <row r="19" spans="1:6" x14ac:dyDescent="0.3">
      <c r="A19" s="3">
        <v>43434</v>
      </c>
      <c r="B19" s="8">
        <v>76.899999999999991</v>
      </c>
      <c r="C19" s="8">
        <v>2.4</v>
      </c>
      <c r="D19" s="8">
        <f>36.8-5.7-13.5</f>
        <v>17.599999999999998</v>
      </c>
      <c r="E19" s="8">
        <v>6550</v>
      </c>
      <c r="F19" s="8">
        <f t="shared" si="0"/>
        <v>6646.9</v>
      </c>
    </row>
    <row r="20" spans="1:6" x14ac:dyDescent="0.3">
      <c r="A20" s="3">
        <v>43465</v>
      </c>
      <c r="B20" s="8">
        <v>69.199999999999989</v>
      </c>
      <c r="C20" s="8">
        <v>2.0999999999999996</v>
      </c>
      <c r="D20" s="8">
        <f>34.9-5.6-13.5</f>
        <v>15.799999999999997</v>
      </c>
      <c r="E20" s="8">
        <v>6640</v>
      </c>
      <c r="F20" s="8">
        <f t="shared" si="0"/>
        <v>6727.1</v>
      </c>
    </row>
    <row r="21" spans="1:6" x14ac:dyDescent="0.3">
      <c r="A21" s="3">
        <v>43496</v>
      </c>
      <c r="B21" s="8">
        <v>68.199999999999989</v>
      </c>
      <c r="C21" s="8">
        <v>2.0999999999999996</v>
      </c>
      <c r="D21" s="8">
        <f>35.2-5.36-13.5</f>
        <v>16.340000000000003</v>
      </c>
      <c r="E21" s="8">
        <v>6843.8</v>
      </c>
      <c r="F21" s="8">
        <f t="shared" si="0"/>
        <v>6930.4400000000005</v>
      </c>
    </row>
    <row r="22" spans="1:6" x14ac:dyDescent="0.3">
      <c r="A22" s="3">
        <v>43524</v>
      </c>
      <c r="B22" s="8">
        <v>68.799999999999983</v>
      </c>
      <c r="C22" s="8">
        <v>2.0999999999999996</v>
      </c>
      <c r="D22" s="8">
        <f>34.7-5.5-14.24</f>
        <v>14.960000000000003</v>
      </c>
      <c r="E22" s="8">
        <v>6953</v>
      </c>
      <c r="F22" s="8">
        <f t="shared" si="0"/>
        <v>7038.86</v>
      </c>
    </row>
    <row r="23" spans="1:6" x14ac:dyDescent="0.3">
      <c r="A23" s="3">
        <v>43555</v>
      </c>
      <c r="B23" s="8">
        <v>68.499999999999986</v>
      </c>
      <c r="C23" s="8">
        <v>1.9</v>
      </c>
      <c r="D23" s="8">
        <f>35.7-5.88-14.7</f>
        <v>15.120000000000005</v>
      </c>
      <c r="E23" s="8">
        <v>7144</v>
      </c>
      <c r="F23" s="8">
        <f t="shared" si="0"/>
        <v>7229.52</v>
      </c>
    </row>
    <row r="24" spans="1:6" x14ac:dyDescent="0.3">
      <c r="A24" s="3">
        <v>43585</v>
      </c>
      <c r="B24" s="8">
        <v>64.899999999999991</v>
      </c>
      <c r="C24" s="8">
        <v>4</v>
      </c>
      <c r="D24" s="8">
        <f>35.2-6.64-13.72</f>
        <v>14.840000000000002</v>
      </c>
      <c r="E24" s="8">
        <v>7271.8</v>
      </c>
      <c r="F24" s="8">
        <f t="shared" si="0"/>
        <v>7355.54</v>
      </c>
    </row>
    <row r="25" spans="1:6" x14ac:dyDescent="0.3">
      <c r="A25" s="3">
        <v>43616</v>
      </c>
      <c r="B25" s="8">
        <v>56.5</v>
      </c>
      <c r="C25" s="8">
        <v>6.3</v>
      </c>
      <c r="D25" s="8">
        <v>14.1</v>
      </c>
      <c r="E25" s="8">
        <v>7922.6</v>
      </c>
      <c r="F25" s="8">
        <f t="shared" si="0"/>
        <v>7999.5</v>
      </c>
    </row>
    <row r="26" spans="1:6" x14ac:dyDescent="0.3">
      <c r="A26" s="3">
        <v>43646</v>
      </c>
      <c r="B26" s="8">
        <v>54.4</v>
      </c>
      <c r="C26" s="8">
        <v>9.8000000000000007</v>
      </c>
      <c r="D26" s="8">
        <v>13.9</v>
      </c>
      <c r="E26" s="8">
        <v>8371.5</v>
      </c>
      <c r="F26" s="8">
        <f t="shared" si="0"/>
        <v>8449.6</v>
      </c>
    </row>
    <row r="27" spans="1:6" x14ac:dyDescent="0.3">
      <c r="A27" s="3">
        <v>43677</v>
      </c>
      <c r="B27" s="8">
        <v>50.20000000000001</v>
      </c>
      <c r="C27" s="8">
        <v>22.899999999999995</v>
      </c>
      <c r="D27" s="8">
        <v>14</v>
      </c>
      <c r="E27" s="8">
        <v>8316</v>
      </c>
      <c r="F27" s="8">
        <f t="shared" si="0"/>
        <v>8403.1</v>
      </c>
    </row>
    <row r="28" spans="1:6" x14ac:dyDescent="0.3">
      <c r="A28" s="3">
        <v>43708</v>
      </c>
      <c r="B28" s="8">
        <v>50.2</v>
      </c>
      <c r="C28" s="8">
        <v>24.7</v>
      </c>
      <c r="D28" s="8">
        <v>12</v>
      </c>
      <c r="E28" s="8">
        <v>8689.4</v>
      </c>
      <c r="F28" s="8">
        <f t="shared" si="0"/>
        <v>8776.2999999999993</v>
      </c>
    </row>
    <row r="29" spans="1:6" x14ac:dyDescent="0.3">
      <c r="A29" s="3">
        <v>43738</v>
      </c>
      <c r="B29" s="8">
        <v>49.2</v>
      </c>
      <c r="C29" s="8">
        <v>28.900000000000002</v>
      </c>
      <c r="D29" s="8">
        <v>11.7</v>
      </c>
      <c r="E29" s="8">
        <v>8810.1</v>
      </c>
      <c r="F29" s="8">
        <f t="shared" si="0"/>
        <v>8899.9</v>
      </c>
    </row>
    <row r="30" spans="1:6" x14ac:dyDescent="0.3">
      <c r="A30" s="3">
        <v>43769</v>
      </c>
      <c r="B30" s="8">
        <v>52.2</v>
      </c>
      <c r="C30" s="8">
        <v>32.200000000000003</v>
      </c>
      <c r="D30" s="8">
        <v>10.7</v>
      </c>
      <c r="E30" s="8">
        <v>8958.7000000000007</v>
      </c>
      <c r="F30" s="8">
        <f t="shared" si="0"/>
        <v>9053.8000000000011</v>
      </c>
    </row>
    <row r="31" spans="1:6" x14ac:dyDescent="0.3">
      <c r="A31" s="3">
        <v>43799</v>
      </c>
      <c r="B31" s="8">
        <v>50.5</v>
      </c>
      <c r="C31" s="8">
        <v>35.299999999999997</v>
      </c>
      <c r="D31" s="8">
        <v>10.3</v>
      </c>
      <c r="E31" s="8">
        <v>9187.7999999999993</v>
      </c>
      <c r="F31" s="8">
        <f t="shared" si="0"/>
        <v>9283.9</v>
      </c>
    </row>
    <row r="32" spans="1:6" x14ac:dyDescent="0.3">
      <c r="A32" s="3">
        <v>43830</v>
      </c>
      <c r="B32" s="8">
        <v>56</v>
      </c>
      <c r="C32" s="8">
        <v>43.4</v>
      </c>
      <c r="D32" s="8">
        <v>4.3</v>
      </c>
      <c r="E32" s="8">
        <v>9498</v>
      </c>
      <c r="F32" s="8">
        <f t="shared" si="0"/>
        <v>9601.7000000000007</v>
      </c>
    </row>
    <row r="33" spans="1:6" x14ac:dyDescent="0.3">
      <c r="A33" s="3">
        <v>43861</v>
      </c>
      <c r="B33" s="8">
        <v>57.5</v>
      </c>
      <c r="C33" s="8">
        <v>55.2</v>
      </c>
      <c r="D33" s="8">
        <v>4.0999999999999996</v>
      </c>
      <c r="E33" s="8">
        <v>9930.1</v>
      </c>
      <c r="F33" s="8">
        <f t="shared" si="0"/>
        <v>10046.9</v>
      </c>
    </row>
    <row r="34" spans="1:6" x14ac:dyDescent="0.3">
      <c r="A34" s="3">
        <v>43889</v>
      </c>
      <c r="B34" s="8">
        <v>64.2</v>
      </c>
      <c r="C34" s="8">
        <v>71.7</v>
      </c>
      <c r="D34" s="8">
        <v>2.6</v>
      </c>
      <c r="E34" s="8">
        <v>10762.599999999999</v>
      </c>
      <c r="F34" s="8">
        <f t="shared" si="0"/>
        <v>10901.099999999999</v>
      </c>
    </row>
    <row r="35" spans="1:6" x14ac:dyDescent="0.3">
      <c r="A35" s="3">
        <v>43921</v>
      </c>
      <c r="B35" s="8">
        <v>54.4</v>
      </c>
      <c r="C35" s="8">
        <v>72.099999999999994</v>
      </c>
      <c r="D35" s="8">
        <v>2.4</v>
      </c>
      <c r="E35" s="8">
        <v>11090.8</v>
      </c>
      <c r="F35" s="8">
        <f t="shared" si="0"/>
        <v>11219.699999999999</v>
      </c>
    </row>
    <row r="36" spans="1:6" x14ac:dyDescent="0.3">
      <c r="A36" s="3">
        <v>43951</v>
      </c>
      <c r="B36" s="8">
        <v>57.1</v>
      </c>
      <c r="C36" s="8">
        <v>118.80000000000001</v>
      </c>
      <c r="D36" s="8">
        <v>2.1</v>
      </c>
      <c r="E36" s="8">
        <v>11247.8</v>
      </c>
      <c r="F36" s="8">
        <f t="shared" ref="F36:F67" si="1">SUM(B36:E36)</f>
        <v>11425.8</v>
      </c>
    </row>
    <row r="37" spans="1:6" x14ac:dyDescent="0.3">
      <c r="A37" s="3">
        <v>43982</v>
      </c>
      <c r="B37" s="8">
        <v>59.3</v>
      </c>
      <c r="C37" s="8">
        <v>135.1</v>
      </c>
      <c r="D37" s="8">
        <v>1.5</v>
      </c>
      <c r="E37" s="8">
        <v>11365.900000000001</v>
      </c>
      <c r="F37" s="8">
        <f t="shared" si="1"/>
        <v>11561.800000000001</v>
      </c>
    </row>
    <row r="38" spans="1:6" x14ac:dyDescent="0.3">
      <c r="A38" s="3">
        <v>44012</v>
      </c>
      <c r="B38" s="8">
        <v>57.5</v>
      </c>
      <c r="C38" s="8">
        <v>163.6</v>
      </c>
      <c r="D38" s="8">
        <v>1.4</v>
      </c>
      <c r="E38" s="8">
        <v>11572.599999999999</v>
      </c>
      <c r="F38" s="8">
        <f t="shared" si="1"/>
        <v>11795.099999999999</v>
      </c>
    </row>
    <row r="39" spans="1:6" x14ac:dyDescent="0.3">
      <c r="A39" s="3">
        <v>44043</v>
      </c>
      <c r="B39" s="8">
        <v>55.9</v>
      </c>
      <c r="C39" s="8">
        <v>196.26</v>
      </c>
      <c r="D39" s="8">
        <v>1.5</v>
      </c>
      <c r="E39" s="8">
        <v>11869.1</v>
      </c>
      <c r="F39" s="8">
        <f t="shared" si="1"/>
        <v>12122.76</v>
      </c>
    </row>
    <row r="40" spans="1:6" x14ac:dyDescent="0.3">
      <c r="A40" s="3">
        <v>44074</v>
      </c>
      <c r="B40" s="8">
        <v>57.2</v>
      </c>
      <c r="C40" s="8">
        <v>235</v>
      </c>
      <c r="D40" s="8">
        <v>1.5</v>
      </c>
      <c r="E40" s="8">
        <v>12218.72</v>
      </c>
      <c r="F40" s="8">
        <f t="shared" si="1"/>
        <v>12512.42</v>
      </c>
    </row>
    <row r="41" spans="1:6" x14ac:dyDescent="0.3">
      <c r="A41" s="3">
        <v>44104</v>
      </c>
      <c r="B41" s="8">
        <v>56.2</v>
      </c>
      <c r="C41" s="8">
        <v>252.32</v>
      </c>
      <c r="D41" s="8">
        <v>0.2</v>
      </c>
      <c r="E41" s="8">
        <v>12568.16</v>
      </c>
      <c r="F41" s="8">
        <f t="shared" si="1"/>
        <v>12876.88</v>
      </c>
    </row>
    <row r="42" spans="1:6" x14ac:dyDescent="0.3">
      <c r="A42" s="3">
        <v>44135</v>
      </c>
      <c r="B42" s="8">
        <v>56.1</v>
      </c>
      <c r="C42" s="8">
        <v>258.89999999999998</v>
      </c>
      <c r="D42" s="8">
        <v>0.2</v>
      </c>
      <c r="E42" s="8">
        <v>12900.6</v>
      </c>
      <c r="F42" s="8">
        <f t="shared" si="1"/>
        <v>13215.800000000001</v>
      </c>
    </row>
    <row r="43" spans="1:6" x14ac:dyDescent="0.3">
      <c r="A43" s="3">
        <v>44165</v>
      </c>
      <c r="B43" s="8">
        <v>55</v>
      </c>
      <c r="C43" s="8">
        <v>284.26</v>
      </c>
      <c r="D43" s="8">
        <v>0.2</v>
      </c>
      <c r="E43" s="8">
        <v>13401.12</v>
      </c>
      <c r="F43" s="8">
        <f t="shared" si="1"/>
        <v>13740.58</v>
      </c>
    </row>
    <row r="44" spans="1:6" x14ac:dyDescent="0.3">
      <c r="A44" s="3">
        <v>44196</v>
      </c>
      <c r="B44" s="8">
        <v>58.2</v>
      </c>
      <c r="C44" s="8">
        <v>324</v>
      </c>
      <c r="D44" s="8">
        <v>0.2</v>
      </c>
      <c r="E44" s="8">
        <v>13858.51</v>
      </c>
      <c r="F44" s="8">
        <f t="shared" si="1"/>
        <v>14240.91</v>
      </c>
    </row>
    <row r="45" spans="1:6" x14ac:dyDescent="0.3">
      <c r="A45" s="3">
        <v>44227</v>
      </c>
      <c r="B45" s="2">
        <v>52.9</v>
      </c>
      <c r="C45" s="2">
        <v>323.89999999999998</v>
      </c>
      <c r="D45" s="2">
        <v>0.2</v>
      </c>
      <c r="E45" s="2">
        <v>14472.63</v>
      </c>
      <c r="F45" s="8">
        <f t="shared" si="1"/>
        <v>14849.63</v>
      </c>
    </row>
    <row r="46" spans="1:6" x14ac:dyDescent="0.3">
      <c r="A46" s="3">
        <v>44255</v>
      </c>
      <c r="B46" s="2">
        <v>50.5</v>
      </c>
      <c r="C46" s="2">
        <v>368.1</v>
      </c>
      <c r="D46" s="2">
        <v>0.2</v>
      </c>
      <c r="E46" s="2">
        <v>15006.07</v>
      </c>
      <c r="F46" s="8">
        <f t="shared" si="1"/>
        <v>15424.869999999999</v>
      </c>
    </row>
    <row r="47" spans="1:6" x14ac:dyDescent="0.3">
      <c r="A47" s="3">
        <v>44286</v>
      </c>
      <c r="B47" s="2">
        <v>47.4</v>
      </c>
      <c r="C47" s="2">
        <v>389</v>
      </c>
      <c r="D47" s="2">
        <v>0.2</v>
      </c>
      <c r="E47" s="2">
        <v>15391.380000000001</v>
      </c>
      <c r="F47" s="8">
        <f t="shared" si="1"/>
        <v>15827.980000000001</v>
      </c>
    </row>
    <row r="48" spans="1:6" x14ac:dyDescent="0.3">
      <c r="A48" s="3">
        <v>44316</v>
      </c>
      <c r="B48" s="2">
        <v>48.8</v>
      </c>
      <c r="C48" s="2">
        <v>445.4</v>
      </c>
      <c r="D48" s="2">
        <v>226.5</v>
      </c>
      <c r="E48" s="2">
        <v>15622.279999999999</v>
      </c>
      <c r="F48" s="8">
        <f t="shared" si="1"/>
        <v>16342.98</v>
      </c>
    </row>
    <row r="49" spans="1:6" x14ac:dyDescent="0.3">
      <c r="A49" s="3">
        <v>44347</v>
      </c>
      <c r="B49" s="2">
        <v>48.5</v>
      </c>
      <c r="C49" s="2">
        <v>484.2</v>
      </c>
      <c r="D49" s="2">
        <v>277.8</v>
      </c>
      <c r="E49" s="2">
        <v>15795.9</v>
      </c>
      <c r="F49" s="8">
        <f t="shared" si="1"/>
        <v>16606.400000000001</v>
      </c>
    </row>
    <row r="50" spans="1:6" x14ac:dyDescent="0.3">
      <c r="A50" s="3">
        <v>44377</v>
      </c>
      <c r="B50" s="2">
        <v>50.1</v>
      </c>
      <c r="C50" s="2">
        <v>551.5</v>
      </c>
      <c r="D50" s="2">
        <v>304.10000000000002</v>
      </c>
      <c r="E50" s="2">
        <v>15991.77</v>
      </c>
      <c r="F50" s="8">
        <f t="shared" si="1"/>
        <v>16897.47</v>
      </c>
    </row>
    <row r="51" spans="1:6" x14ac:dyDescent="0.3">
      <c r="A51" s="3">
        <v>44408</v>
      </c>
      <c r="B51" s="2">
        <v>56.18</v>
      </c>
      <c r="C51" s="2">
        <v>667.3</v>
      </c>
      <c r="D51" s="2">
        <v>329.4</v>
      </c>
      <c r="E51" s="2">
        <v>16228.94</v>
      </c>
      <c r="F51" s="8">
        <f t="shared" si="1"/>
        <v>17281.82</v>
      </c>
    </row>
    <row r="52" spans="1:6" x14ac:dyDescent="0.3">
      <c r="A52" s="4">
        <v>44439</v>
      </c>
      <c r="B52" s="9">
        <v>53.629999999999995</v>
      </c>
      <c r="C52" s="9">
        <v>770.68000000000006</v>
      </c>
      <c r="D52" s="9">
        <v>377.4</v>
      </c>
      <c r="E52" s="9">
        <v>16401.099999999999</v>
      </c>
      <c r="F52" s="10">
        <f t="shared" si="1"/>
        <v>17602.809999999998</v>
      </c>
    </row>
    <row r="53" spans="1:6" x14ac:dyDescent="0.3">
      <c r="A53" s="4">
        <v>44469</v>
      </c>
      <c r="B53" s="9">
        <v>52.5</v>
      </c>
      <c r="C53" s="9">
        <v>828.3</v>
      </c>
      <c r="D53" s="9">
        <v>382.5</v>
      </c>
      <c r="E53" s="9">
        <v>16526.900000000001</v>
      </c>
      <c r="F53" s="10">
        <f t="shared" si="1"/>
        <v>17790.2</v>
      </c>
    </row>
    <row r="54" spans="1:6" x14ac:dyDescent="0.3">
      <c r="A54" s="4">
        <v>44500</v>
      </c>
      <c r="B54" s="9">
        <v>53.2</v>
      </c>
      <c r="C54" s="9">
        <v>830.6</v>
      </c>
      <c r="D54" s="9">
        <v>429.5</v>
      </c>
      <c r="E54" s="9">
        <v>16552.8</v>
      </c>
      <c r="F54" s="10">
        <f t="shared" si="1"/>
        <v>17866.099999999999</v>
      </c>
    </row>
    <row r="55" spans="1:6" x14ac:dyDescent="0.3">
      <c r="A55" s="4">
        <v>44530</v>
      </c>
      <c r="B55" s="9">
        <v>53.5</v>
      </c>
      <c r="C55" s="9">
        <v>958.3</v>
      </c>
      <c r="D55" s="9">
        <v>516.4</v>
      </c>
      <c r="E55" s="9">
        <v>16572.8</v>
      </c>
      <c r="F55" s="10">
        <f t="shared" si="1"/>
        <v>18101</v>
      </c>
    </row>
    <row r="56" spans="1:6" x14ac:dyDescent="0.3">
      <c r="A56" s="3">
        <v>44561</v>
      </c>
      <c r="B56" s="2">
        <v>55.300000000000004</v>
      </c>
      <c r="C56" s="2">
        <v>1050.0999999999999</v>
      </c>
      <c r="D56" s="2">
        <v>526.29999999999995</v>
      </c>
      <c r="E56" s="2">
        <v>16792.73</v>
      </c>
      <c r="F56" s="8">
        <f t="shared" si="1"/>
        <v>18424.43</v>
      </c>
    </row>
    <row r="57" spans="1:6" x14ac:dyDescent="0.3">
      <c r="A57" s="3">
        <v>44592</v>
      </c>
      <c r="B57" s="2">
        <v>52.9</v>
      </c>
      <c r="C57" s="2">
        <v>1145.1400000000001</v>
      </c>
      <c r="D57" s="2">
        <v>506.8</v>
      </c>
      <c r="E57" s="2">
        <v>16844</v>
      </c>
      <c r="F57" s="8">
        <f t="shared" si="1"/>
        <v>18548.84</v>
      </c>
    </row>
    <row r="58" spans="1:6" x14ac:dyDescent="0.3">
      <c r="A58" s="3">
        <v>44620</v>
      </c>
      <c r="B58" s="2">
        <v>54</v>
      </c>
      <c r="C58" s="2">
        <v>1157.5999999999999</v>
      </c>
      <c r="D58" s="2">
        <v>620.4</v>
      </c>
      <c r="E58" s="2">
        <v>16872.52</v>
      </c>
      <c r="F58" s="8">
        <f t="shared" si="1"/>
        <v>18704.52</v>
      </c>
    </row>
    <row r="59" spans="1:6" x14ac:dyDescent="0.3">
      <c r="A59" s="3">
        <v>44651</v>
      </c>
      <c r="B59" s="2">
        <v>55.63000000000001</v>
      </c>
      <c r="C59" s="2">
        <v>1186.0200000000002</v>
      </c>
      <c r="D59" s="2">
        <v>687.3</v>
      </c>
      <c r="E59" s="2">
        <v>15798.079999999998</v>
      </c>
      <c r="F59" s="8">
        <f t="shared" si="1"/>
        <v>17727.03</v>
      </c>
    </row>
    <row r="60" spans="1:6" x14ac:dyDescent="0.3">
      <c r="A60" s="3">
        <v>44681</v>
      </c>
      <c r="B60" s="2">
        <v>55.7</v>
      </c>
      <c r="C60" s="2">
        <v>1179.2</v>
      </c>
      <c r="D60" s="2">
        <v>674</v>
      </c>
      <c r="E60" s="2">
        <v>15864.82</v>
      </c>
      <c r="F60" s="8">
        <f t="shared" si="1"/>
        <v>17773.72</v>
      </c>
    </row>
    <row r="61" spans="1:6" x14ac:dyDescent="0.3">
      <c r="A61" s="3">
        <v>44712</v>
      </c>
      <c r="B61" s="2">
        <v>79.2</v>
      </c>
      <c r="C61" s="2">
        <v>1151.31</v>
      </c>
      <c r="D61" s="2">
        <v>636.9</v>
      </c>
      <c r="E61" s="2">
        <v>15915.8</v>
      </c>
      <c r="F61" s="8">
        <f t="shared" si="1"/>
        <v>17783.21</v>
      </c>
    </row>
    <row r="62" spans="1:6" x14ac:dyDescent="0.3">
      <c r="A62" s="3">
        <v>44742</v>
      </c>
      <c r="B62" s="2">
        <v>76.400000000000006</v>
      </c>
      <c r="C62" s="2">
        <v>1132.3500000000001</v>
      </c>
      <c r="D62" s="2">
        <v>608.6</v>
      </c>
      <c r="E62" s="2">
        <v>15956.939999999999</v>
      </c>
      <c r="F62" s="8">
        <f t="shared" si="1"/>
        <v>17774.29</v>
      </c>
    </row>
    <row r="63" spans="1:6" x14ac:dyDescent="0.3">
      <c r="A63" s="3">
        <v>44773</v>
      </c>
      <c r="B63" s="2">
        <v>72.8</v>
      </c>
      <c r="C63" s="2">
        <v>1141</v>
      </c>
      <c r="D63" s="2">
        <v>635.5</v>
      </c>
      <c r="E63" s="2">
        <v>15988.59</v>
      </c>
      <c r="F63" s="8">
        <f t="shared" si="1"/>
        <v>17837.89</v>
      </c>
    </row>
    <row r="64" spans="1:6" x14ac:dyDescent="0.3">
      <c r="A64" s="3">
        <v>44804</v>
      </c>
      <c r="B64" s="2">
        <v>72.5</v>
      </c>
      <c r="C64" s="2">
        <v>1181.4000000000001</v>
      </c>
      <c r="D64" s="2">
        <v>632.5</v>
      </c>
      <c r="E64" s="2">
        <v>16020.76</v>
      </c>
      <c r="F64" s="8">
        <f t="shared" si="1"/>
        <v>17907.16</v>
      </c>
    </row>
    <row r="65" spans="1:6" x14ac:dyDescent="0.3">
      <c r="A65" s="3">
        <v>44834</v>
      </c>
      <c r="B65" s="2">
        <v>72.7</v>
      </c>
      <c r="C65" s="2">
        <v>1189.8</v>
      </c>
      <c r="D65" s="2">
        <v>616.4</v>
      </c>
      <c r="E65" s="2">
        <v>16046.650000000001</v>
      </c>
      <c r="F65" s="8">
        <f t="shared" si="1"/>
        <v>17925.550000000003</v>
      </c>
    </row>
    <row r="66" spans="1:6" x14ac:dyDescent="0.3">
      <c r="A66" s="3">
        <v>44865</v>
      </c>
      <c r="B66" s="2">
        <v>74.599999999999994</v>
      </c>
      <c r="C66" s="2">
        <v>1197.1099999999999</v>
      </c>
      <c r="D66" s="2">
        <v>613</v>
      </c>
      <c r="E66" s="2">
        <v>16081.27</v>
      </c>
      <c r="F66" s="8">
        <f t="shared" si="1"/>
        <v>17965.98</v>
      </c>
    </row>
    <row r="67" spans="1:6" x14ac:dyDescent="0.3">
      <c r="A67" s="3">
        <v>44895</v>
      </c>
      <c r="B67" s="2">
        <v>71.2</v>
      </c>
      <c r="C67" s="2">
        <v>1268.0999999999999</v>
      </c>
      <c r="D67" s="2">
        <v>592.29999999999995</v>
      </c>
      <c r="E67" s="2">
        <v>16129.5</v>
      </c>
      <c r="F67" s="8">
        <f t="shared" si="1"/>
        <v>18061.099999999999</v>
      </c>
    </row>
    <row r="68" spans="1:6" x14ac:dyDescent="0.3">
      <c r="A68" s="3">
        <v>44926</v>
      </c>
      <c r="B68" s="2">
        <v>65.539999999999992</v>
      </c>
      <c r="C68" s="2">
        <v>1321.52</v>
      </c>
      <c r="D68" s="2">
        <v>558.89</v>
      </c>
      <c r="E68" s="2">
        <v>16173.630000000001</v>
      </c>
      <c r="F68" s="8">
        <f t="shared" ref="F68:F83" si="2">SUM(B68:E68)</f>
        <v>18119.580000000002</v>
      </c>
    </row>
    <row r="69" spans="1:6" x14ac:dyDescent="0.3">
      <c r="A69" s="3">
        <v>44957</v>
      </c>
      <c r="B69" s="2">
        <v>65.710000000000008</v>
      </c>
      <c r="C69" s="2">
        <v>1409.6799999999998</v>
      </c>
      <c r="D69" s="2">
        <v>577.20999999999981</v>
      </c>
      <c r="E69" s="2">
        <v>16197.24</v>
      </c>
      <c r="F69" s="8">
        <f t="shared" si="2"/>
        <v>18249.84</v>
      </c>
    </row>
    <row r="70" spans="1:6" x14ac:dyDescent="0.3">
      <c r="A70" s="3">
        <v>44985</v>
      </c>
      <c r="B70" s="2">
        <v>65.75</v>
      </c>
      <c r="C70" s="2">
        <v>1531.4199999999998</v>
      </c>
      <c r="D70" s="2">
        <v>598.62999999999988</v>
      </c>
      <c r="E70" s="2">
        <v>16178.3</v>
      </c>
      <c r="F70" s="8">
        <f t="shared" si="2"/>
        <v>18374.099999999999</v>
      </c>
    </row>
    <row r="71" spans="1:6" x14ac:dyDescent="0.3">
      <c r="A71" s="3">
        <v>45016</v>
      </c>
      <c r="B71" s="2">
        <v>65.250000000000014</v>
      </c>
      <c r="C71" s="2">
        <v>1586.8200000000002</v>
      </c>
      <c r="D71" s="2">
        <v>611.7399999999999</v>
      </c>
      <c r="E71" s="2">
        <v>16234.7</v>
      </c>
      <c r="F71" s="8">
        <f t="shared" si="2"/>
        <v>18498.510000000002</v>
      </c>
    </row>
    <row r="72" spans="1:6" x14ac:dyDescent="0.3">
      <c r="A72" s="3">
        <v>45046</v>
      </c>
      <c r="B72" s="2">
        <v>61.349999999999994</v>
      </c>
      <c r="C72" s="2">
        <v>1680.02</v>
      </c>
      <c r="D72" s="2">
        <v>635.45999999999992</v>
      </c>
      <c r="E72" s="2">
        <v>16269.59</v>
      </c>
      <c r="F72" s="8">
        <f t="shared" si="2"/>
        <v>18646.419999999998</v>
      </c>
    </row>
    <row r="73" spans="1:6" x14ac:dyDescent="0.3">
      <c r="A73" s="3">
        <v>45077</v>
      </c>
      <c r="B73" s="2">
        <v>60.93</v>
      </c>
      <c r="C73" s="2">
        <v>1667.57</v>
      </c>
      <c r="D73" s="2">
        <v>621.75</v>
      </c>
      <c r="E73" s="2">
        <v>16319.53</v>
      </c>
      <c r="F73" s="8">
        <f t="shared" si="2"/>
        <v>18669.78</v>
      </c>
    </row>
    <row r="74" spans="1:6" x14ac:dyDescent="0.3">
      <c r="A74" s="3">
        <v>45107</v>
      </c>
      <c r="B74" s="2">
        <v>59.22</v>
      </c>
      <c r="C74" s="2">
        <v>1634.3</v>
      </c>
      <c r="D74" s="2">
        <v>1317.9600000000005</v>
      </c>
      <c r="E74" s="2">
        <v>16384.75</v>
      </c>
      <c r="F74" s="8">
        <f t="shared" si="2"/>
        <v>19396.23</v>
      </c>
    </row>
    <row r="75" spans="1:6" x14ac:dyDescent="0.3">
      <c r="A75" s="3">
        <v>45138</v>
      </c>
      <c r="B75" s="2">
        <v>60.17</v>
      </c>
      <c r="C75" s="2">
        <v>1642.45</v>
      </c>
      <c r="D75" s="2">
        <v>1281.18</v>
      </c>
      <c r="E75" s="2">
        <v>16442.059999999998</v>
      </c>
      <c r="F75" s="8">
        <f t="shared" si="2"/>
        <v>19425.859999999997</v>
      </c>
    </row>
    <row r="76" spans="1:6" x14ac:dyDescent="0.3">
      <c r="A76" s="3">
        <v>45169</v>
      </c>
      <c r="B76" s="2">
        <v>55.83</v>
      </c>
      <c r="C76" s="2">
        <v>1609.8999999999999</v>
      </c>
      <c r="D76" s="2">
        <v>1239.9400000000003</v>
      </c>
      <c r="E76" s="2">
        <v>5162.0200000000004</v>
      </c>
      <c r="F76" s="8">
        <f t="shared" si="2"/>
        <v>8067.6900000000005</v>
      </c>
    </row>
    <row r="77" spans="1:6" x14ac:dyDescent="0.3">
      <c r="A77" s="3">
        <v>45199</v>
      </c>
      <c r="B77" s="2">
        <v>56.19</v>
      </c>
      <c r="C77" s="2">
        <v>1330.04</v>
      </c>
      <c r="D77" s="2">
        <v>1215.1200000000001</v>
      </c>
      <c r="E77" s="2">
        <v>5183.22</v>
      </c>
      <c r="F77" s="8">
        <f t="shared" si="2"/>
        <v>7784.5700000000006</v>
      </c>
    </row>
    <row r="78" spans="1:6" x14ac:dyDescent="0.3">
      <c r="A78" s="3">
        <v>45230</v>
      </c>
      <c r="B78" s="2">
        <v>53.52</v>
      </c>
      <c r="C78" s="2">
        <v>1316.07</v>
      </c>
      <c r="D78" s="2">
        <v>1209.0000000000002</v>
      </c>
      <c r="E78" s="2">
        <v>5198.24</v>
      </c>
      <c r="F78" s="8">
        <f t="shared" si="2"/>
        <v>7776.83</v>
      </c>
    </row>
    <row r="79" spans="1:6" x14ac:dyDescent="0.3">
      <c r="A79" s="3">
        <v>45260</v>
      </c>
      <c r="B79" s="2">
        <v>54.650000000000006</v>
      </c>
      <c r="C79" s="2">
        <v>1324.53</v>
      </c>
      <c r="D79" s="2">
        <v>1311.2200000000005</v>
      </c>
      <c r="E79" s="2">
        <v>5223.54</v>
      </c>
      <c r="F79" s="8">
        <f t="shared" si="2"/>
        <v>7913.9400000000005</v>
      </c>
    </row>
    <row r="80" spans="1:6" x14ac:dyDescent="0.3">
      <c r="A80" s="3">
        <v>45290</v>
      </c>
      <c r="B80" s="2">
        <v>55.290000000000006</v>
      </c>
      <c r="C80" s="2">
        <v>1340.35</v>
      </c>
      <c r="D80" s="2">
        <v>1186.3</v>
      </c>
      <c r="E80" s="2">
        <v>4997.1099999999997</v>
      </c>
      <c r="F80" s="8">
        <f t="shared" si="2"/>
        <v>7579.0499999999993</v>
      </c>
    </row>
    <row r="81" spans="1:6" x14ac:dyDescent="0.3">
      <c r="A81" s="3">
        <v>45322</v>
      </c>
      <c r="B81" s="2">
        <v>58.06</v>
      </c>
      <c r="C81" s="2">
        <v>1383.77</v>
      </c>
      <c r="D81" s="2">
        <v>1244.5099999999998</v>
      </c>
      <c r="E81" s="2">
        <v>5245.44</v>
      </c>
      <c r="F81" s="8">
        <f t="shared" si="2"/>
        <v>7931.7799999999988</v>
      </c>
    </row>
    <row r="82" spans="1:6" x14ac:dyDescent="0.3">
      <c r="A82" s="3">
        <v>45351</v>
      </c>
      <c r="B82" s="2">
        <v>60.850000000000009</v>
      </c>
      <c r="C82" s="2">
        <v>1472.9700000000003</v>
      </c>
      <c r="D82" s="2">
        <v>1233.9700000000005</v>
      </c>
      <c r="E82" s="2">
        <v>5282.14</v>
      </c>
      <c r="F82" s="8">
        <f t="shared" si="2"/>
        <v>8049.9300000000012</v>
      </c>
    </row>
    <row r="83" spans="1:6" x14ac:dyDescent="0.3">
      <c r="A83" s="3">
        <v>45352</v>
      </c>
      <c r="B83" s="2">
        <v>80.02</v>
      </c>
      <c r="C83" s="2">
        <v>1582.09</v>
      </c>
      <c r="D83" s="2">
        <v>1156.9000000000003</v>
      </c>
      <c r="E83" s="2">
        <v>5321.24</v>
      </c>
      <c r="F83" s="8">
        <f t="shared" si="2"/>
        <v>8140.25</v>
      </c>
    </row>
    <row r="84" spans="1:6" x14ac:dyDescent="0.3">
      <c r="A84" s="3">
        <v>45383</v>
      </c>
      <c r="B84" s="2">
        <v>81.25</v>
      </c>
      <c r="C84" s="2">
        <v>20.82</v>
      </c>
      <c r="D84" s="2">
        <v>2766.55</v>
      </c>
      <c r="E84" s="2">
        <v>5375.77</v>
      </c>
      <c r="F84" s="8">
        <f t="shared" ref="F84" si="3">SUM(B84:E84)</f>
        <v>8244.3900000000012</v>
      </c>
    </row>
    <row r="85" spans="1:6" x14ac:dyDescent="0.3">
      <c r="A85" s="3">
        <v>45413</v>
      </c>
      <c r="B85" s="2">
        <v>87.669999999999987</v>
      </c>
      <c r="C85" s="2">
        <v>20.82</v>
      </c>
      <c r="D85" s="2">
        <v>2844.3199999999993</v>
      </c>
      <c r="E85" s="2">
        <v>5443.72</v>
      </c>
      <c r="F85" s="8">
        <v>8396.5299999999988</v>
      </c>
    </row>
    <row r="86" spans="1:6" x14ac:dyDescent="0.3">
      <c r="A86" s="3">
        <v>45444</v>
      </c>
      <c r="B86" s="22">
        <v>98.800000000000011</v>
      </c>
      <c r="C86" s="22">
        <v>18.5</v>
      </c>
      <c r="D86" s="22">
        <v>2895.21</v>
      </c>
      <c r="E86" s="22">
        <v>5503.18</v>
      </c>
      <c r="F86" s="8">
        <f t="shared" ref="F86" si="4">SUM(B86:E86)</f>
        <v>8515.69</v>
      </c>
    </row>
    <row r="87" spans="1:6" x14ac:dyDescent="0.3">
      <c r="A87" s="3">
        <v>45474</v>
      </c>
      <c r="B87" s="22">
        <v>112.43</v>
      </c>
      <c r="C87" s="22">
        <v>16.259999999999998</v>
      </c>
      <c r="D87" s="22">
        <v>3005.01</v>
      </c>
      <c r="E87" s="22">
        <v>5650.56</v>
      </c>
      <c r="F87" s="8">
        <v>8784.26</v>
      </c>
    </row>
  </sheetData>
  <phoneticPr fontId="2" type="noConversion"/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workbookViewId="0">
      <pane ySplit="3" topLeftCell="A61" activePane="bottomLeft" state="frozen"/>
      <selection pane="bottomLeft" activeCell="I87" sqref="I87"/>
    </sheetView>
  </sheetViews>
  <sheetFormatPr defaultRowHeight="16.5" x14ac:dyDescent="0.3"/>
  <sheetData>
    <row r="1" spans="1:6" x14ac:dyDescent="0.3">
      <c r="A1" s="14" t="s">
        <v>11</v>
      </c>
    </row>
    <row r="2" spans="1:6" x14ac:dyDescent="0.3">
      <c r="A2" s="15" t="s">
        <v>13</v>
      </c>
    </row>
    <row r="3" spans="1:6" x14ac:dyDescent="0.3">
      <c r="A3" s="12" t="s">
        <v>12</v>
      </c>
      <c r="B3" s="12" t="s">
        <v>0</v>
      </c>
      <c r="C3" s="12" t="s">
        <v>1</v>
      </c>
      <c r="D3" s="12" t="s">
        <v>2</v>
      </c>
      <c r="E3" s="12" t="s">
        <v>3</v>
      </c>
      <c r="F3" s="16"/>
    </row>
    <row r="4" spans="1:6" x14ac:dyDescent="0.3">
      <c r="A4" s="3">
        <v>42978</v>
      </c>
      <c r="B4" s="8">
        <v>27.5</v>
      </c>
      <c r="C4" s="8">
        <v>23.9</v>
      </c>
      <c r="D4" s="8">
        <v>64.5</v>
      </c>
      <c r="E4" s="8">
        <f t="shared" ref="E4:E35" si="0">SUM(B4:D4)</f>
        <v>115.9</v>
      </c>
      <c r="F4" s="19"/>
    </row>
    <row r="5" spans="1:6" x14ac:dyDescent="0.3">
      <c r="A5" s="3">
        <v>43008</v>
      </c>
      <c r="B5" s="8">
        <v>30.400000000000002</v>
      </c>
      <c r="C5" s="8">
        <v>31</v>
      </c>
      <c r="D5" s="8">
        <v>110.2</v>
      </c>
      <c r="E5" s="8">
        <f t="shared" si="0"/>
        <v>171.60000000000002</v>
      </c>
      <c r="F5" s="19"/>
    </row>
    <row r="6" spans="1:6" x14ac:dyDescent="0.3">
      <c r="A6" s="3">
        <v>43039</v>
      </c>
      <c r="B6" s="8">
        <v>29.699999999999996</v>
      </c>
      <c r="C6" s="8">
        <v>30.2</v>
      </c>
      <c r="D6" s="8">
        <v>122</v>
      </c>
      <c r="E6" s="8">
        <f t="shared" si="0"/>
        <v>181.89999999999998</v>
      </c>
      <c r="F6" s="19"/>
    </row>
    <row r="7" spans="1:6" x14ac:dyDescent="0.3">
      <c r="A7" s="3">
        <v>43069</v>
      </c>
      <c r="B7" s="8">
        <v>30.799999999999997</v>
      </c>
      <c r="C7" s="8">
        <v>32.6</v>
      </c>
      <c r="D7" s="8">
        <v>122</v>
      </c>
      <c r="E7" s="8">
        <f t="shared" si="0"/>
        <v>185.4</v>
      </c>
      <c r="F7" s="19"/>
    </row>
    <row r="8" spans="1:6" x14ac:dyDescent="0.3">
      <c r="A8" s="3">
        <v>43100</v>
      </c>
      <c r="B8" s="8">
        <v>30.299999999999997</v>
      </c>
      <c r="C8" s="8">
        <v>33.1</v>
      </c>
      <c r="D8" s="8">
        <v>4156.1000000000004</v>
      </c>
      <c r="E8" s="8">
        <f t="shared" si="0"/>
        <v>4219.5</v>
      </c>
      <c r="F8" s="19"/>
    </row>
    <row r="9" spans="1:6" x14ac:dyDescent="0.3">
      <c r="A9" s="3">
        <v>43131</v>
      </c>
      <c r="B9" s="8">
        <v>33.6</v>
      </c>
      <c r="C9" s="8">
        <v>38</v>
      </c>
      <c r="D9" s="8">
        <v>4190</v>
      </c>
      <c r="E9" s="8">
        <f t="shared" si="0"/>
        <v>4261.6000000000004</v>
      </c>
      <c r="F9" s="19"/>
    </row>
    <row r="10" spans="1:6" x14ac:dyDescent="0.3">
      <c r="A10" s="3">
        <v>43159</v>
      </c>
      <c r="B10" s="8">
        <v>33.5</v>
      </c>
      <c r="C10" s="8">
        <v>38</v>
      </c>
      <c r="D10" s="8">
        <v>4187.7</v>
      </c>
      <c r="E10" s="8">
        <f t="shared" si="0"/>
        <v>4259.2</v>
      </c>
      <c r="F10" s="19"/>
    </row>
    <row r="11" spans="1:6" x14ac:dyDescent="0.3">
      <c r="A11" s="3">
        <v>43190</v>
      </c>
      <c r="B11" s="8">
        <v>30.999999999999996</v>
      </c>
      <c r="C11" s="8">
        <v>34.200000000000003</v>
      </c>
      <c r="D11" s="8">
        <v>5231.5</v>
      </c>
      <c r="E11" s="8">
        <f t="shared" si="0"/>
        <v>5296.7</v>
      </c>
      <c r="F11" s="19"/>
    </row>
    <row r="12" spans="1:6" x14ac:dyDescent="0.3">
      <c r="A12" s="3">
        <v>43220</v>
      </c>
      <c r="B12" s="8">
        <v>28.599999999999998</v>
      </c>
      <c r="C12" s="8">
        <v>56.2</v>
      </c>
      <c r="D12" s="8">
        <v>5540.3</v>
      </c>
      <c r="E12" s="8">
        <f t="shared" si="0"/>
        <v>5625.1</v>
      </c>
      <c r="F12" s="19"/>
    </row>
    <row r="13" spans="1:6" x14ac:dyDescent="0.3">
      <c r="A13" s="3">
        <v>43251</v>
      </c>
      <c r="B13" s="8">
        <v>27.1</v>
      </c>
      <c r="C13" s="8">
        <v>64.199999999999989</v>
      </c>
      <c r="D13" s="8">
        <v>5731</v>
      </c>
      <c r="E13" s="8">
        <f t="shared" si="0"/>
        <v>5822.3</v>
      </c>
      <c r="F13" s="19"/>
    </row>
    <row r="14" spans="1:6" x14ac:dyDescent="0.3">
      <c r="A14" s="3">
        <v>43281</v>
      </c>
      <c r="B14" s="8">
        <v>24.000000000000004</v>
      </c>
      <c r="C14" s="8">
        <f>75.6-1.7-4</f>
        <v>69.899999999999991</v>
      </c>
      <c r="D14" s="8">
        <v>5904</v>
      </c>
      <c r="E14" s="8">
        <f t="shared" si="0"/>
        <v>5997.9</v>
      </c>
      <c r="F14" s="19"/>
    </row>
    <row r="15" spans="1:6" x14ac:dyDescent="0.3">
      <c r="A15" s="3">
        <v>43312</v>
      </c>
      <c r="B15" s="8">
        <v>22.900000000000002</v>
      </c>
      <c r="C15" s="8">
        <f>90.3-3-9</f>
        <v>78.3</v>
      </c>
      <c r="D15" s="8">
        <v>5902.1</v>
      </c>
      <c r="E15" s="8">
        <f t="shared" si="0"/>
        <v>6003.3</v>
      </c>
      <c r="F15" s="19"/>
    </row>
    <row r="16" spans="1:6" x14ac:dyDescent="0.3">
      <c r="A16" s="3">
        <v>43343</v>
      </c>
      <c r="B16" s="8">
        <v>21.900000000000002</v>
      </c>
      <c r="C16" s="8">
        <f>94.2-3.8-10</f>
        <v>80.400000000000006</v>
      </c>
      <c r="D16" s="8">
        <v>6198</v>
      </c>
      <c r="E16" s="8">
        <f t="shared" si="0"/>
        <v>6300.3</v>
      </c>
      <c r="F16" s="19"/>
    </row>
    <row r="17" spans="1:6" x14ac:dyDescent="0.3">
      <c r="A17" s="3">
        <v>43373</v>
      </c>
      <c r="B17" s="8">
        <v>20.5</v>
      </c>
      <c r="C17" s="8">
        <f>93-4.4-10.6</f>
        <v>78</v>
      </c>
      <c r="D17" s="8">
        <v>6280</v>
      </c>
      <c r="E17" s="8">
        <f t="shared" si="0"/>
        <v>6378.5</v>
      </c>
      <c r="F17" s="19"/>
    </row>
    <row r="18" spans="1:6" x14ac:dyDescent="0.3">
      <c r="A18" s="3">
        <v>43404</v>
      </c>
      <c r="B18" s="8">
        <v>18.5</v>
      </c>
      <c r="C18" s="8">
        <f>94-5.8-11.6</f>
        <v>76.600000000000009</v>
      </c>
      <c r="D18" s="8">
        <v>6307</v>
      </c>
      <c r="E18" s="8">
        <f t="shared" si="0"/>
        <v>6402.1</v>
      </c>
      <c r="F18" s="19"/>
    </row>
    <row r="19" spans="1:6" x14ac:dyDescent="0.3">
      <c r="A19" s="3">
        <v>43434</v>
      </c>
      <c r="B19" s="8">
        <v>19</v>
      </c>
      <c r="C19" s="8">
        <f>97.1-5.7-13.5</f>
        <v>77.899999999999991</v>
      </c>
      <c r="D19" s="8">
        <v>6550</v>
      </c>
      <c r="E19" s="8">
        <f t="shared" si="0"/>
        <v>6646.9</v>
      </c>
      <c r="F19" s="19"/>
    </row>
    <row r="20" spans="1:6" x14ac:dyDescent="0.3">
      <c r="A20" s="3">
        <v>43465</v>
      </c>
      <c r="B20" s="8">
        <v>17.300000000000004</v>
      </c>
      <c r="C20" s="8">
        <f>88.9-5.6-13.5</f>
        <v>69.800000000000011</v>
      </c>
      <c r="D20" s="8">
        <v>6640</v>
      </c>
      <c r="E20" s="8">
        <f t="shared" si="0"/>
        <v>6727.1</v>
      </c>
      <c r="F20" s="19"/>
    </row>
    <row r="21" spans="1:6" x14ac:dyDescent="0.3">
      <c r="A21" s="3">
        <v>43496</v>
      </c>
      <c r="B21" s="8">
        <v>17.700000000000003</v>
      </c>
      <c r="C21" s="8">
        <v>87.800000000000011</v>
      </c>
      <c r="D21" s="8">
        <v>6843.8</v>
      </c>
      <c r="E21" s="8">
        <f t="shared" si="0"/>
        <v>6949.3</v>
      </c>
      <c r="F21" s="19"/>
    </row>
    <row r="22" spans="1:6" x14ac:dyDescent="0.3">
      <c r="A22" s="3">
        <v>43524</v>
      </c>
      <c r="B22" s="8">
        <v>19</v>
      </c>
      <c r="C22" s="8">
        <f>86.6-5.5-14.24</f>
        <v>66.86</v>
      </c>
      <c r="D22" s="8">
        <v>6953</v>
      </c>
      <c r="E22" s="8">
        <f t="shared" si="0"/>
        <v>7038.86</v>
      </c>
      <c r="F22" s="19"/>
    </row>
    <row r="23" spans="1:6" x14ac:dyDescent="0.3">
      <c r="A23" s="3">
        <v>43555</v>
      </c>
      <c r="B23" s="8">
        <v>19.000000000000004</v>
      </c>
      <c r="C23" s="8">
        <f>87.1-5.88-14.7</f>
        <v>66.52</v>
      </c>
      <c r="D23" s="8">
        <v>7144</v>
      </c>
      <c r="E23" s="8">
        <f t="shared" si="0"/>
        <v>7229.52</v>
      </c>
      <c r="F23" s="19"/>
    </row>
    <row r="24" spans="1:6" x14ac:dyDescent="0.3">
      <c r="A24" s="3">
        <v>43585</v>
      </c>
      <c r="B24" s="8">
        <v>21.000000000000004</v>
      </c>
      <c r="C24" s="8">
        <f>83.1-6.64-13.72</f>
        <v>62.739999999999995</v>
      </c>
      <c r="D24" s="8">
        <v>7271.8</v>
      </c>
      <c r="E24" s="8">
        <f t="shared" si="0"/>
        <v>7355.54</v>
      </c>
      <c r="F24" s="19"/>
    </row>
    <row r="25" spans="1:6" x14ac:dyDescent="0.3">
      <c r="A25" s="3">
        <v>43616</v>
      </c>
      <c r="B25" s="8">
        <v>20.800000000000004</v>
      </c>
      <c r="C25" s="8">
        <v>56.1</v>
      </c>
      <c r="D25" s="8">
        <v>7922.6</v>
      </c>
      <c r="E25" s="8">
        <f t="shared" si="0"/>
        <v>7999.5</v>
      </c>
      <c r="F25" s="19"/>
    </row>
    <row r="26" spans="1:6" x14ac:dyDescent="0.3">
      <c r="A26" s="3">
        <v>43646</v>
      </c>
      <c r="B26" s="8">
        <v>24.3</v>
      </c>
      <c r="C26" s="8">
        <v>53.8</v>
      </c>
      <c r="D26" s="8">
        <v>8371.5</v>
      </c>
      <c r="E26" s="8">
        <f t="shared" si="0"/>
        <v>8449.6</v>
      </c>
      <c r="F26" s="19"/>
    </row>
    <row r="27" spans="1:6" x14ac:dyDescent="0.3">
      <c r="A27" s="3">
        <v>43677</v>
      </c>
      <c r="B27" s="8">
        <v>39.20000000000001</v>
      </c>
      <c r="C27" s="8">
        <v>47.9</v>
      </c>
      <c r="D27" s="8">
        <v>8316</v>
      </c>
      <c r="E27" s="8">
        <f t="shared" si="0"/>
        <v>8403.1</v>
      </c>
      <c r="F27" s="19"/>
    </row>
    <row r="28" spans="1:6" x14ac:dyDescent="0.3">
      <c r="A28" s="3">
        <v>43708</v>
      </c>
      <c r="B28" s="8">
        <v>40.6</v>
      </c>
      <c r="C28" s="8">
        <v>46.3</v>
      </c>
      <c r="D28" s="8">
        <v>8689.4</v>
      </c>
      <c r="E28" s="8">
        <f t="shared" si="0"/>
        <v>8776.2999999999993</v>
      </c>
      <c r="F28" s="19"/>
    </row>
    <row r="29" spans="1:6" x14ac:dyDescent="0.3">
      <c r="A29" s="3">
        <v>43738</v>
      </c>
      <c r="B29" s="8">
        <v>45.6</v>
      </c>
      <c r="C29" s="8">
        <v>44.2</v>
      </c>
      <c r="D29" s="8">
        <v>8810.1</v>
      </c>
      <c r="E29" s="8">
        <f t="shared" si="0"/>
        <v>8899.9</v>
      </c>
      <c r="F29" s="19"/>
    </row>
    <row r="30" spans="1:6" x14ac:dyDescent="0.3">
      <c r="A30" s="3">
        <v>43769</v>
      </c>
      <c r="B30" s="8">
        <v>53.8</v>
      </c>
      <c r="C30" s="8">
        <v>41.3</v>
      </c>
      <c r="D30" s="8">
        <v>8958.7000000000007</v>
      </c>
      <c r="E30" s="8">
        <f t="shared" si="0"/>
        <v>9053.8000000000011</v>
      </c>
      <c r="F30" s="19"/>
    </row>
    <row r="31" spans="1:6" x14ac:dyDescent="0.3">
      <c r="A31" s="3">
        <v>43799</v>
      </c>
      <c r="B31" s="8">
        <v>52.4</v>
      </c>
      <c r="C31" s="8">
        <v>43.7</v>
      </c>
      <c r="D31" s="8">
        <v>9187.7999999999993</v>
      </c>
      <c r="E31" s="8">
        <f t="shared" si="0"/>
        <v>9283.9</v>
      </c>
      <c r="F31" s="19"/>
    </row>
    <row r="32" spans="1:6" x14ac:dyDescent="0.3">
      <c r="A32" s="3">
        <v>43830</v>
      </c>
      <c r="B32" s="8">
        <v>59.7</v>
      </c>
      <c r="C32" s="8">
        <v>44</v>
      </c>
      <c r="D32" s="8">
        <v>9498</v>
      </c>
      <c r="E32" s="8">
        <f t="shared" si="0"/>
        <v>9601.7000000000007</v>
      </c>
      <c r="F32" s="19"/>
    </row>
    <row r="33" spans="1:6" x14ac:dyDescent="0.3">
      <c r="A33" s="3">
        <v>43861</v>
      </c>
      <c r="B33" s="8">
        <v>71.7</v>
      </c>
      <c r="C33" s="8">
        <v>45.1</v>
      </c>
      <c r="D33" s="8">
        <v>9930.1</v>
      </c>
      <c r="E33" s="8">
        <f t="shared" si="0"/>
        <v>10046.9</v>
      </c>
      <c r="F33" s="19"/>
    </row>
    <row r="34" spans="1:6" x14ac:dyDescent="0.3">
      <c r="A34" s="3">
        <v>43889</v>
      </c>
      <c r="B34" s="8">
        <v>89.3</v>
      </c>
      <c r="C34" s="8">
        <v>49.2</v>
      </c>
      <c r="D34" s="8">
        <v>10762.599999999999</v>
      </c>
      <c r="E34" s="8">
        <f t="shared" si="0"/>
        <v>10901.099999999999</v>
      </c>
      <c r="F34" s="19"/>
    </row>
    <row r="35" spans="1:6" x14ac:dyDescent="0.3">
      <c r="A35" s="3">
        <v>43921</v>
      </c>
      <c r="B35" s="8">
        <v>87.5</v>
      </c>
      <c r="C35" s="8">
        <v>41.4</v>
      </c>
      <c r="D35" s="8">
        <v>11090.8</v>
      </c>
      <c r="E35" s="8">
        <f t="shared" si="0"/>
        <v>11219.699999999999</v>
      </c>
      <c r="F35" s="19"/>
    </row>
    <row r="36" spans="1:6" x14ac:dyDescent="0.3">
      <c r="A36" s="3">
        <v>43951</v>
      </c>
      <c r="B36" s="8">
        <v>135.90000000000003</v>
      </c>
      <c r="C36" s="8">
        <v>42.1</v>
      </c>
      <c r="D36" s="8">
        <v>11247.8</v>
      </c>
      <c r="E36" s="8">
        <f t="shared" ref="E36:E67" si="1">SUM(B36:D36)</f>
        <v>11425.8</v>
      </c>
      <c r="F36" s="19"/>
    </row>
    <row r="37" spans="1:6" x14ac:dyDescent="0.3">
      <c r="A37" s="3">
        <v>43982</v>
      </c>
      <c r="B37" s="8">
        <v>151.19999999999999</v>
      </c>
      <c r="C37" s="8">
        <v>44.7</v>
      </c>
      <c r="D37" s="8">
        <v>11365.900000000001</v>
      </c>
      <c r="E37" s="8">
        <f t="shared" si="1"/>
        <v>11561.800000000001</v>
      </c>
      <c r="F37" s="19"/>
    </row>
    <row r="38" spans="1:6" x14ac:dyDescent="0.3">
      <c r="A38" s="3">
        <v>44012</v>
      </c>
      <c r="B38" s="8">
        <v>179.7</v>
      </c>
      <c r="C38" s="8">
        <v>42.8</v>
      </c>
      <c r="D38" s="8">
        <v>11572.599999999999</v>
      </c>
      <c r="E38" s="8">
        <f t="shared" si="1"/>
        <v>11795.099999999999</v>
      </c>
      <c r="F38" s="19"/>
    </row>
    <row r="39" spans="1:6" x14ac:dyDescent="0.3">
      <c r="A39" s="3">
        <v>44043</v>
      </c>
      <c r="B39" s="8">
        <v>212</v>
      </c>
      <c r="C39" s="8">
        <v>41.7</v>
      </c>
      <c r="D39" s="8">
        <v>11869.1</v>
      </c>
      <c r="E39" s="8">
        <f t="shared" si="1"/>
        <v>12122.800000000001</v>
      </c>
      <c r="F39" s="19"/>
    </row>
    <row r="40" spans="1:6" x14ac:dyDescent="0.3">
      <c r="A40" s="3">
        <v>44074</v>
      </c>
      <c r="B40" s="8">
        <v>248.6</v>
      </c>
      <c r="C40" s="8">
        <v>45.1</v>
      </c>
      <c r="D40" s="8">
        <v>12218.72</v>
      </c>
      <c r="E40" s="8">
        <f t="shared" si="1"/>
        <v>12512.42</v>
      </c>
      <c r="F40" s="19"/>
    </row>
    <row r="41" spans="1:6" x14ac:dyDescent="0.3">
      <c r="A41" s="3">
        <v>44104</v>
      </c>
      <c r="B41" s="8">
        <v>265</v>
      </c>
      <c r="C41" s="8">
        <v>43.7</v>
      </c>
      <c r="D41" s="8">
        <v>12568.16</v>
      </c>
      <c r="E41" s="8">
        <f t="shared" si="1"/>
        <v>12876.86</v>
      </c>
      <c r="F41" s="19"/>
    </row>
    <row r="42" spans="1:6" x14ac:dyDescent="0.3">
      <c r="A42" s="3">
        <v>44135</v>
      </c>
      <c r="B42" s="8">
        <v>271.5</v>
      </c>
      <c r="C42" s="8">
        <v>43.7</v>
      </c>
      <c r="D42" s="8">
        <v>12900.6</v>
      </c>
      <c r="E42" s="8">
        <f t="shared" si="1"/>
        <v>13215.800000000001</v>
      </c>
      <c r="F42" s="19"/>
    </row>
    <row r="43" spans="1:6" x14ac:dyDescent="0.3">
      <c r="A43" s="3">
        <v>44165</v>
      </c>
      <c r="B43" s="8">
        <v>297.5</v>
      </c>
      <c r="C43" s="8">
        <v>42</v>
      </c>
      <c r="D43" s="8">
        <v>13401.12</v>
      </c>
      <c r="E43" s="8">
        <f t="shared" si="1"/>
        <v>13740.62</v>
      </c>
      <c r="F43" s="19"/>
    </row>
    <row r="44" spans="1:6" x14ac:dyDescent="0.3">
      <c r="A44" s="3">
        <v>44196</v>
      </c>
      <c r="B44" s="8">
        <v>337.2</v>
      </c>
      <c r="C44" s="8">
        <v>45.2</v>
      </c>
      <c r="D44" s="8">
        <v>13858.51</v>
      </c>
      <c r="E44" s="8">
        <f t="shared" si="1"/>
        <v>14240.91</v>
      </c>
      <c r="F44" s="19"/>
    </row>
    <row r="45" spans="1:6" x14ac:dyDescent="0.3">
      <c r="A45" s="3">
        <v>44227</v>
      </c>
      <c r="B45" s="8">
        <v>337.2</v>
      </c>
      <c r="C45" s="8">
        <v>39.799999999999997</v>
      </c>
      <c r="D45" s="8">
        <v>14472.63</v>
      </c>
      <c r="E45" s="8">
        <f t="shared" si="1"/>
        <v>14849.63</v>
      </c>
      <c r="F45" s="19"/>
    </row>
    <row r="46" spans="1:6" x14ac:dyDescent="0.3">
      <c r="A46" s="3">
        <v>44255</v>
      </c>
      <c r="B46" s="8">
        <v>382.3</v>
      </c>
      <c r="C46" s="8">
        <v>36.5</v>
      </c>
      <c r="D46" s="8">
        <v>15006.07</v>
      </c>
      <c r="E46" s="8">
        <f t="shared" si="1"/>
        <v>15424.869999999999</v>
      </c>
      <c r="F46" s="19"/>
    </row>
    <row r="47" spans="1:6" x14ac:dyDescent="0.3">
      <c r="A47" s="3">
        <v>44286</v>
      </c>
      <c r="B47" s="8">
        <v>404.1</v>
      </c>
      <c r="C47" s="8">
        <v>32.5</v>
      </c>
      <c r="D47" s="8">
        <v>15391.380000000001</v>
      </c>
      <c r="E47" s="8">
        <f t="shared" si="1"/>
        <v>15827.980000000001</v>
      </c>
      <c r="F47" s="19"/>
    </row>
    <row r="48" spans="1:6" x14ac:dyDescent="0.3">
      <c r="A48" s="3">
        <v>44316</v>
      </c>
      <c r="B48" s="8">
        <v>688.3</v>
      </c>
      <c r="C48" s="8">
        <v>32.4</v>
      </c>
      <c r="D48" s="8">
        <v>15622.279999999999</v>
      </c>
      <c r="E48" s="8">
        <f t="shared" si="1"/>
        <v>16342.98</v>
      </c>
      <c r="F48" s="19"/>
    </row>
    <row r="49" spans="1:6" x14ac:dyDescent="0.3">
      <c r="A49" s="3">
        <v>44347</v>
      </c>
      <c r="B49" s="8">
        <v>777.1</v>
      </c>
      <c r="C49" s="8">
        <v>33.4</v>
      </c>
      <c r="D49" s="8">
        <v>15795.9</v>
      </c>
      <c r="E49" s="8">
        <f t="shared" si="1"/>
        <v>16606.400000000001</v>
      </c>
      <c r="F49" s="19"/>
    </row>
    <row r="50" spans="1:6" x14ac:dyDescent="0.3">
      <c r="A50" s="3">
        <v>44377</v>
      </c>
      <c r="B50" s="8">
        <v>870.8</v>
      </c>
      <c r="C50" s="8">
        <v>34.9</v>
      </c>
      <c r="D50" s="8">
        <v>15991.77</v>
      </c>
      <c r="E50" s="8">
        <f t="shared" si="1"/>
        <v>16897.47</v>
      </c>
      <c r="F50" s="19"/>
    </row>
    <row r="51" spans="1:6" x14ac:dyDescent="0.3">
      <c r="A51" s="3">
        <v>44408</v>
      </c>
      <c r="B51" s="8">
        <v>1013.5</v>
      </c>
      <c r="C51" s="8">
        <v>39.4</v>
      </c>
      <c r="D51" s="8">
        <v>16228.94</v>
      </c>
      <c r="E51" s="8">
        <f t="shared" si="1"/>
        <v>17281.84</v>
      </c>
      <c r="F51" s="19"/>
    </row>
    <row r="52" spans="1:6" x14ac:dyDescent="0.3">
      <c r="A52" s="4">
        <v>44439</v>
      </c>
      <c r="B52" s="10">
        <v>1164.75</v>
      </c>
      <c r="C52" s="10">
        <v>36.9</v>
      </c>
      <c r="D52" s="10">
        <v>16401.099999999999</v>
      </c>
      <c r="E52" s="10">
        <f t="shared" si="1"/>
        <v>17602.75</v>
      </c>
      <c r="F52" s="20"/>
    </row>
    <row r="53" spans="1:6" x14ac:dyDescent="0.3">
      <c r="A53" s="4">
        <v>44469</v>
      </c>
      <c r="B53" s="10">
        <v>1226.9000000000001</v>
      </c>
      <c r="C53" s="10">
        <v>36.4</v>
      </c>
      <c r="D53" s="10">
        <v>16526.900000000001</v>
      </c>
      <c r="E53" s="10">
        <f t="shared" si="1"/>
        <v>17790.2</v>
      </c>
      <c r="F53" s="20"/>
    </row>
    <row r="54" spans="1:6" x14ac:dyDescent="0.3">
      <c r="A54" s="4">
        <v>44500</v>
      </c>
      <c r="B54" s="10">
        <v>1277.2</v>
      </c>
      <c r="C54" s="10">
        <v>36.1</v>
      </c>
      <c r="D54" s="10">
        <v>16552.8</v>
      </c>
      <c r="E54" s="10">
        <f t="shared" si="1"/>
        <v>17866.099999999999</v>
      </c>
      <c r="F54" s="20"/>
    </row>
    <row r="55" spans="1:6" x14ac:dyDescent="0.3">
      <c r="A55" s="4">
        <v>44530</v>
      </c>
      <c r="B55" s="10">
        <v>1491.95</v>
      </c>
      <c r="C55" s="10">
        <v>36.200000000000003</v>
      </c>
      <c r="D55" s="10">
        <v>16572.8</v>
      </c>
      <c r="E55" s="10">
        <f t="shared" si="1"/>
        <v>18100.95</v>
      </c>
      <c r="F55" s="20"/>
    </row>
    <row r="56" spans="1:6" x14ac:dyDescent="0.3">
      <c r="A56" s="3">
        <v>44561</v>
      </c>
      <c r="B56" s="8">
        <v>1594.9</v>
      </c>
      <c r="C56" s="8">
        <v>36.799999999999997</v>
      </c>
      <c r="D56" s="8">
        <v>16792.73</v>
      </c>
      <c r="E56" s="8">
        <f t="shared" si="1"/>
        <v>18424.43</v>
      </c>
      <c r="F56" s="19"/>
    </row>
    <row r="57" spans="1:6" x14ac:dyDescent="0.3">
      <c r="A57" s="3">
        <v>44592</v>
      </c>
      <c r="B57" s="8">
        <v>1670.1</v>
      </c>
      <c r="C57" s="8">
        <v>34.700000000000003</v>
      </c>
      <c r="D57" s="8">
        <v>16844</v>
      </c>
      <c r="E57" s="8">
        <f t="shared" si="1"/>
        <v>18548.8</v>
      </c>
      <c r="F57" s="19"/>
    </row>
    <row r="58" spans="1:6" x14ac:dyDescent="0.3">
      <c r="A58" s="3">
        <v>44620</v>
      </c>
      <c r="B58" s="8">
        <v>1796.5</v>
      </c>
      <c r="C58" s="8">
        <v>35.5</v>
      </c>
      <c r="D58" s="8">
        <v>16872.52</v>
      </c>
      <c r="E58" s="8">
        <f t="shared" si="1"/>
        <v>18704.52</v>
      </c>
      <c r="F58" s="19"/>
    </row>
    <row r="59" spans="1:6" x14ac:dyDescent="0.3">
      <c r="A59" s="3">
        <v>44651</v>
      </c>
      <c r="B59" s="8">
        <v>1892.2</v>
      </c>
      <c r="C59" s="8">
        <v>36.700000000000003</v>
      </c>
      <c r="D59" s="8">
        <v>15798.1</v>
      </c>
      <c r="E59" s="8">
        <f t="shared" si="1"/>
        <v>17727</v>
      </c>
      <c r="F59" s="19"/>
    </row>
    <row r="60" spans="1:6" x14ac:dyDescent="0.3">
      <c r="A60" s="3">
        <v>44681</v>
      </c>
      <c r="B60" s="8">
        <v>1872.9</v>
      </c>
      <c r="C60" s="8">
        <v>36</v>
      </c>
      <c r="D60" s="8">
        <v>15864.82</v>
      </c>
      <c r="E60" s="8">
        <f t="shared" si="1"/>
        <v>17773.72</v>
      </c>
      <c r="F60" s="19"/>
    </row>
    <row r="61" spans="1:6" x14ac:dyDescent="0.3">
      <c r="A61" s="3">
        <v>44712</v>
      </c>
      <c r="B61" s="8">
        <v>1832.3</v>
      </c>
      <c r="C61" s="8">
        <v>35.1</v>
      </c>
      <c r="D61" s="8">
        <v>15915.8</v>
      </c>
      <c r="E61" s="8">
        <f t="shared" si="1"/>
        <v>17783.2</v>
      </c>
      <c r="F61" s="19"/>
    </row>
    <row r="62" spans="1:6" x14ac:dyDescent="0.3">
      <c r="A62" s="3">
        <v>44742</v>
      </c>
      <c r="B62" s="8">
        <v>1784.9</v>
      </c>
      <c r="C62" s="8">
        <v>32.5</v>
      </c>
      <c r="D62" s="8">
        <v>15956.939999999999</v>
      </c>
      <c r="E62" s="8">
        <f t="shared" si="1"/>
        <v>17774.34</v>
      </c>
      <c r="F62" s="19"/>
    </row>
    <row r="63" spans="1:6" x14ac:dyDescent="0.3">
      <c r="A63" s="3">
        <v>44773</v>
      </c>
      <c r="B63" s="8">
        <v>1816.9</v>
      </c>
      <c r="C63" s="8">
        <v>32.4</v>
      </c>
      <c r="D63" s="8">
        <v>15988.59</v>
      </c>
      <c r="E63" s="8">
        <f t="shared" si="1"/>
        <v>17837.89</v>
      </c>
      <c r="F63" s="19"/>
    </row>
    <row r="64" spans="1:6" x14ac:dyDescent="0.3">
      <c r="A64" s="3">
        <v>44804</v>
      </c>
      <c r="B64" s="8">
        <v>1854.7</v>
      </c>
      <c r="C64" s="8">
        <v>31.7</v>
      </c>
      <c r="D64" s="8">
        <v>16020.76</v>
      </c>
      <c r="E64" s="8">
        <f t="shared" si="1"/>
        <v>17907.16</v>
      </c>
      <c r="F64" s="19"/>
    </row>
    <row r="65" spans="1:6" x14ac:dyDescent="0.3">
      <c r="A65" s="3">
        <v>44834</v>
      </c>
      <c r="B65" s="8">
        <v>1848.7</v>
      </c>
      <c r="C65" s="8">
        <v>30.2</v>
      </c>
      <c r="D65" s="8">
        <v>16046.650000000001</v>
      </c>
      <c r="E65" s="8">
        <f t="shared" si="1"/>
        <v>17925.550000000003</v>
      </c>
      <c r="F65" s="19"/>
    </row>
    <row r="66" spans="1:6" x14ac:dyDescent="0.3">
      <c r="A66" s="3">
        <v>44865</v>
      </c>
      <c r="B66" s="8">
        <v>1853.7</v>
      </c>
      <c r="C66" s="8">
        <v>31</v>
      </c>
      <c r="D66" s="8">
        <v>16081.27</v>
      </c>
      <c r="E66" s="8">
        <f t="shared" si="1"/>
        <v>17965.97</v>
      </c>
      <c r="F66" s="19"/>
    </row>
    <row r="67" spans="1:6" x14ac:dyDescent="0.3">
      <c r="A67" s="3">
        <v>44895</v>
      </c>
      <c r="B67" s="8">
        <v>1900.8</v>
      </c>
      <c r="C67" s="8">
        <v>30.78</v>
      </c>
      <c r="D67" s="8">
        <v>16129.5</v>
      </c>
      <c r="E67" s="8">
        <f t="shared" si="1"/>
        <v>18061.080000000002</v>
      </c>
      <c r="F67" s="19"/>
    </row>
    <row r="68" spans="1:6" x14ac:dyDescent="0.3">
      <c r="A68" s="3">
        <v>44926</v>
      </c>
      <c r="B68" s="8">
        <v>1916.4199999999998</v>
      </c>
      <c r="C68" s="8">
        <v>29.53</v>
      </c>
      <c r="D68" s="8">
        <v>16173.630000000001</v>
      </c>
      <c r="E68" s="8">
        <f t="shared" ref="E68:E83" si="2">SUM(B68:D68)</f>
        <v>18119.580000000002</v>
      </c>
      <c r="F68" s="19"/>
    </row>
    <row r="69" spans="1:6" x14ac:dyDescent="0.3">
      <c r="A69" s="3">
        <v>44957</v>
      </c>
      <c r="B69" s="8">
        <v>2023.6199999999994</v>
      </c>
      <c r="C69" s="8">
        <v>28.980000000000004</v>
      </c>
      <c r="D69" s="8">
        <v>16197.24</v>
      </c>
      <c r="E69" s="8">
        <f t="shared" si="2"/>
        <v>18249.84</v>
      </c>
      <c r="F69" s="19"/>
    </row>
    <row r="70" spans="1:6" x14ac:dyDescent="0.3">
      <c r="A70" s="3">
        <v>44985</v>
      </c>
      <c r="B70" s="2">
        <v>2164.64</v>
      </c>
      <c r="C70" s="2">
        <v>31.160000000000004</v>
      </c>
      <c r="D70" s="2">
        <v>16178.3</v>
      </c>
      <c r="E70" s="8">
        <f t="shared" si="2"/>
        <v>18374.099999999999</v>
      </c>
      <c r="F70" s="19"/>
    </row>
    <row r="71" spans="1:6" x14ac:dyDescent="0.3">
      <c r="A71" s="3">
        <v>45016</v>
      </c>
      <c r="B71" s="2">
        <v>2233.73</v>
      </c>
      <c r="C71" s="2">
        <v>30.080000000000002</v>
      </c>
      <c r="D71" s="2">
        <v>16234.7</v>
      </c>
      <c r="E71" s="8">
        <f t="shared" si="2"/>
        <v>18498.510000000002</v>
      </c>
      <c r="F71" s="19"/>
    </row>
    <row r="72" spans="1:6" x14ac:dyDescent="0.3">
      <c r="A72" s="3">
        <v>45046</v>
      </c>
      <c r="B72" s="2">
        <v>2346.5299999999997</v>
      </c>
      <c r="C72" s="2">
        <v>30.3</v>
      </c>
      <c r="D72" s="2">
        <v>16269.59</v>
      </c>
      <c r="E72" s="8">
        <f t="shared" si="2"/>
        <v>18646.419999999998</v>
      </c>
      <c r="F72" s="19"/>
    </row>
    <row r="73" spans="1:6" x14ac:dyDescent="0.3">
      <c r="A73" s="3">
        <v>45077</v>
      </c>
      <c r="B73" s="2">
        <v>2320.06</v>
      </c>
      <c r="C73" s="2">
        <v>30.19</v>
      </c>
      <c r="D73" s="2">
        <v>16319.53</v>
      </c>
      <c r="E73" s="8">
        <f t="shared" si="2"/>
        <v>18669.78</v>
      </c>
      <c r="F73" s="19"/>
    </row>
    <row r="74" spans="1:6" x14ac:dyDescent="0.3">
      <c r="A74" s="3">
        <v>45107</v>
      </c>
      <c r="B74" s="2">
        <v>2981.3700000000008</v>
      </c>
      <c r="C74" s="2">
        <v>30.11</v>
      </c>
      <c r="D74" s="2">
        <v>16384.75</v>
      </c>
      <c r="E74" s="8">
        <f t="shared" si="2"/>
        <v>19396.23</v>
      </c>
      <c r="F74" s="19"/>
    </row>
    <row r="75" spans="1:6" x14ac:dyDescent="0.3">
      <c r="A75" s="3">
        <v>45138</v>
      </c>
      <c r="B75" s="2">
        <v>2953.92</v>
      </c>
      <c r="C75" s="2">
        <v>29.880000000000003</v>
      </c>
      <c r="D75" s="2">
        <v>16442.059999999998</v>
      </c>
      <c r="E75" s="8">
        <f t="shared" si="2"/>
        <v>19425.859999999997</v>
      </c>
      <c r="F75" s="19"/>
    </row>
    <row r="76" spans="1:6" x14ac:dyDescent="0.3">
      <c r="A76" s="3">
        <v>45169</v>
      </c>
      <c r="B76" s="2">
        <v>2876.37</v>
      </c>
      <c r="C76" s="2">
        <v>29.3</v>
      </c>
      <c r="D76" s="2">
        <v>5162.0200000000004</v>
      </c>
      <c r="E76" s="8">
        <f t="shared" si="2"/>
        <v>8067.6900000000005</v>
      </c>
      <c r="F76" s="19"/>
    </row>
    <row r="77" spans="1:6" x14ac:dyDescent="0.3">
      <c r="A77" s="3">
        <v>45199</v>
      </c>
      <c r="B77" s="2">
        <v>2572.4899999999998</v>
      </c>
      <c r="C77" s="2">
        <v>28.86</v>
      </c>
      <c r="D77" s="2">
        <v>5183.22</v>
      </c>
      <c r="E77" s="8">
        <f t="shared" si="2"/>
        <v>7784.57</v>
      </c>
      <c r="F77" s="19"/>
    </row>
    <row r="78" spans="1:6" x14ac:dyDescent="0.3">
      <c r="A78" s="3">
        <v>45230</v>
      </c>
      <c r="B78" s="2">
        <v>2551.0200000000004</v>
      </c>
      <c r="C78" s="2">
        <v>27.57</v>
      </c>
      <c r="D78" s="2">
        <v>5198.24</v>
      </c>
      <c r="E78" s="8">
        <f t="shared" si="2"/>
        <v>7776.83</v>
      </c>
      <c r="F78" s="19"/>
    </row>
    <row r="79" spans="1:6" x14ac:dyDescent="0.3">
      <c r="A79" s="3">
        <v>45260</v>
      </c>
      <c r="B79" s="2">
        <v>2662.26</v>
      </c>
      <c r="C79" s="2">
        <v>28.14</v>
      </c>
      <c r="D79" s="2">
        <v>5223.54</v>
      </c>
      <c r="E79" s="8">
        <f t="shared" si="2"/>
        <v>7913.9400000000005</v>
      </c>
      <c r="F79" s="19"/>
    </row>
    <row r="80" spans="1:6" x14ac:dyDescent="0.3">
      <c r="A80" s="3">
        <v>45290</v>
      </c>
      <c r="B80" s="2">
        <v>2552.58</v>
      </c>
      <c r="C80" s="2">
        <v>29.36</v>
      </c>
      <c r="D80" s="2">
        <v>4997.1099999999997</v>
      </c>
      <c r="E80" s="8">
        <f t="shared" si="2"/>
        <v>7579.0499999999993</v>
      </c>
      <c r="F80" s="19"/>
    </row>
    <row r="81" spans="1:6" x14ac:dyDescent="0.3">
      <c r="A81" s="3">
        <v>45322</v>
      </c>
      <c r="B81" s="2">
        <v>2656.79</v>
      </c>
      <c r="C81" s="2">
        <v>29.55</v>
      </c>
      <c r="D81" s="2">
        <v>5245.44</v>
      </c>
      <c r="E81" s="8">
        <f t="shared" si="2"/>
        <v>7931.78</v>
      </c>
      <c r="F81" s="19"/>
    </row>
    <row r="82" spans="1:6" x14ac:dyDescent="0.3">
      <c r="A82" s="3">
        <v>45351</v>
      </c>
      <c r="B82" s="2">
        <v>2738.3000000000011</v>
      </c>
      <c r="C82" s="2">
        <v>29.490000000000002</v>
      </c>
      <c r="D82" s="2">
        <v>5282.14</v>
      </c>
      <c r="E82" s="8">
        <f t="shared" si="2"/>
        <v>8049.9300000000012</v>
      </c>
      <c r="F82" s="19"/>
    </row>
    <row r="83" spans="1:6" x14ac:dyDescent="0.3">
      <c r="A83" s="3">
        <v>45352</v>
      </c>
      <c r="B83" s="2">
        <v>2788.1600000000003</v>
      </c>
      <c r="C83" s="2">
        <v>30.85</v>
      </c>
      <c r="D83" s="2">
        <v>5321.24</v>
      </c>
      <c r="E83" s="8">
        <f t="shared" si="2"/>
        <v>8140.25</v>
      </c>
    </row>
    <row r="84" spans="1:6" x14ac:dyDescent="0.3">
      <c r="A84" s="3">
        <v>45383</v>
      </c>
      <c r="B84" s="2">
        <v>2837.7200000000003</v>
      </c>
      <c r="C84" s="2">
        <v>30.9</v>
      </c>
      <c r="D84" s="2">
        <v>5375.77</v>
      </c>
      <c r="E84" s="8">
        <f t="shared" ref="E84" si="3">SUM(B84:D84)</f>
        <v>8244.3900000000012</v>
      </c>
    </row>
    <row r="85" spans="1:6" x14ac:dyDescent="0.3">
      <c r="A85" s="3">
        <v>45413</v>
      </c>
      <c r="B85" s="2">
        <v>2924.9799999999991</v>
      </c>
      <c r="C85" s="2">
        <v>27.830000000000002</v>
      </c>
      <c r="D85" s="2">
        <v>5443.72</v>
      </c>
      <c r="E85" s="8">
        <v>8396.5299999999988</v>
      </c>
    </row>
    <row r="86" spans="1:6" x14ac:dyDescent="0.3">
      <c r="A86" s="3">
        <v>45444</v>
      </c>
      <c r="B86" s="22">
        <v>2984.45</v>
      </c>
      <c r="C86" s="22">
        <v>28.060000000000002</v>
      </c>
      <c r="D86" s="22">
        <v>5503.18</v>
      </c>
      <c r="E86" s="2">
        <v>8515.69</v>
      </c>
    </row>
    <row r="87" spans="1:6" x14ac:dyDescent="0.3">
      <c r="A87" s="3">
        <v>45474</v>
      </c>
      <c r="B87" s="22">
        <v>3105.65</v>
      </c>
      <c r="C87" s="22">
        <v>28.050000000000004</v>
      </c>
      <c r="D87" s="22">
        <v>5650.56</v>
      </c>
      <c r="E87" s="2">
        <v>8784.26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업종별계약자</vt:lpstr>
      <vt:lpstr>서비스유형별계약자</vt:lpstr>
      <vt:lpstr>업종별운용금액</vt:lpstr>
      <vt:lpstr>서비스유형별운용금액</vt:lpstr>
    </vt:vector>
  </TitlesOfParts>
  <Company>koscom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KOSCOM</cp:lastModifiedBy>
  <dcterms:created xsi:type="dcterms:W3CDTF">2024-03-14T00:42:26Z</dcterms:created>
  <dcterms:modified xsi:type="dcterms:W3CDTF">2024-10-16T02:19:40Z</dcterms:modified>
</cp:coreProperties>
</file>