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15.월간운영현황\2022년\2022년07월\"/>
    </mc:Choice>
  </mc:AlternateContent>
  <bookViews>
    <workbookView xWindow="0" yWindow="0" windowWidth="21570" windowHeight="8010"/>
  </bookViews>
  <sheets>
    <sheet name="시장규모추이" sheetId="3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35" i="3" l="1"/>
  <c r="BH35" i="3"/>
  <c r="BG35" i="3"/>
  <c r="BF35" i="3"/>
  <c r="BE35" i="3"/>
  <c r="BD35" i="3"/>
  <c r="BC35" i="3"/>
  <c r="BB35" i="3"/>
  <c r="BA35" i="3"/>
  <c r="AZ35" i="3"/>
  <c r="AY35" i="3"/>
  <c r="AX35" i="3"/>
  <c r="AW35" i="3"/>
  <c r="AV35" i="3"/>
  <c r="AU35" i="3"/>
  <c r="AT35" i="3"/>
  <c r="AS35" i="3"/>
  <c r="AR35" i="3"/>
  <c r="AQ35" i="3"/>
  <c r="AP35" i="3"/>
  <c r="AO35" i="3"/>
  <c r="AN35" i="3"/>
  <c r="AM35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S35" i="3"/>
  <c r="K35" i="3"/>
  <c r="J35" i="3"/>
  <c r="I35" i="3"/>
  <c r="H35" i="3"/>
  <c r="G35" i="3"/>
  <c r="F35" i="3"/>
  <c r="E35" i="3"/>
  <c r="D35" i="3"/>
  <c r="C35" i="3"/>
  <c r="B35" i="3"/>
  <c r="V33" i="3"/>
  <c r="U33" i="3"/>
  <c r="U35" i="3" s="1"/>
  <c r="T33" i="3"/>
  <c r="T35" i="3" s="1"/>
  <c r="R33" i="3"/>
  <c r="R35" i="3" s="1"/>
  <c r="Q33" i="3"/>
  <c r="Q35" i="3" s="1"/>
  <c r="P33" i="3"/>
  <c r="P35" i="3" s="1"/>
  <c r="O33" i="3"/>
  <c r="O35" i="3" s="1"/>
  <c r="N33" i="3"/>
  <c r="N35" i="3" s="1"/>
  <c r="M33" i="3"/>
  <c r="M35" i="3" s="1"/>
  <c r="L33" i="3"/>
  <c r="L35" i="3" s="1"/>
  <c r="BI31" i="3"/>
  <c r="BH31" i="3"/>
  <c r="BG31" i="3"/>
  <c r="BF31" i="3"/>
  <c r="BE31" i="3"/>
  <c r="BD31" i="3"/>
  <c r="BC31" i="3"/>
  <c r="BB31" i="3"/>
  <c r="BA31" i="3"/>
  <c r="AZ31" i="3"/>
  <c r="AY31" i="3"/>
  <c r="AX31" i="3"/>
  <c r="AW31" i="3"/>
  <c r="AV31" i="3"/>
  <c r="AU31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BI27" i="3"/>
  <c r="BH27" i="3"/>
  <c r="BG27" i="3"/>
  <c r="BF27" i="3"/>
  <c r="BE27" i="3"/>
  <c r="BD27" i="3"/>
  <c r="BC27" i="3"/>
  <c r="BB27" i="3"/>
  <c r="BA27" i="3"/>
  <c r="AZ27" i="3"/>
  <c r="AY27" i="3"/>
  <c r="AX27" i="3"/>
  <c r="AW27" i="3"/>
  <c r="AV27" i="3"/>
  <c r="AU27" i="3"/>
  <c r="AT27" i="3"/>
  <c r="AS27" i="3"/>
  <c r="AR27" i="3"/>
  <c r="AQ27" i="3"/>
  <c r="AP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T27" i="3"/>
  <c r="P27" i="3"/>
  <c r="L27" i="3"/>
  <c r="K27" i="3"/>
  <c r="J27" i="3"/>
  <c r="I27" i="3"/>
  <c r="H27" i="3"/>
  <c r="G27" i="3"/>
  <c r="F27" i="3"/>
  <c r="E27" i="3"/>
  <c r="D27" i="3"/>
  <c r="C27" i="3"/>
  <c r="B27" i="3"/>
  <c r="V25" i="3"/>
  <c r="V27" i="3" s="1"/>
  <c r="U25" i="3"/>
  <c r="U27" i="3" s="1"/>
  <c r="T25" i="3"/>
  <c r="S25" i="3"/>
  <c r="S27" i="3" s="1"/>
  <c r="R25" i="3"/>
  <c r="R27" i="3" s="1"/>
  <c r="Q25" i="3"/>
  <c r="Q27" i="3" s="1"/>
  <c r="P25" i="3"/>
  <c r="O25" i="3"/>
  <c r="O27" i="3" s="1"/>
  <c r="N25" i="3"/>
  <c r="N27" i="3" s="1"/>
  <c r="M25" i="3"/>
  <c r="M27" i="3" s="1"/>
  <c r="L25" i="3"/>
  <c r="BI22" i="3"/>
  <c r="BH22" i="3"/>
  <c r="BG22" i="3"/>
  <c r="BF22" i="3"/>
  <c r="BE22" i="3"/>
  <c r="BD22" i="3"/>
  <c r="BC22" i="3"/>
  <c r="BB22" i="3"/>
  <c r="BA22" i="3"/>
  <c r="AZ22" i="3"/>
  <c r="AY22" i="3"/>
  <c r="AX22" i="3"/>
  <c r="AW22" i="3"/>
  <c r="AV22" i="3"/>
  <c r="AU22" i="3"/>
  <c r="AT22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BI18" i="3"/>
  <c r="BH18" i="3"/>
  <c r="BG18" i="3"/>
  <c r="BF18" i="3"/>
  <c r="BE18" i="3"/>
  <c r="BD18" i="3"/>
  <c r="BC18" i="3"/>
  <c r="BB18" i="3"/>
  <c r="BA18" i="3"/>
  <c r="AZ18" i="3"/>
  <c r="AY18" i="3"/>
  <c r="AX18" i="3"/>
  <c r="AW18" i="3"/>
  <c r="AV18" i="3"/>
  <c r="AU18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S18" i="3"/>
  <c r="O18" i="3"/>
  <c r="K18" i="3"/>
  <c r="J18" i="3"/>
  <c r="I18" i="3"/>
  <c r="H18" i="3"/>
  <c r="G18" i="3"/>
  <c r="F18" i="3"/>
  <c r="E18" i="3"/>
  <c r="D18" i="3"/>
  <c r="C18" i="3"/>
  <c r="B18" i="3"/>
  <c r="V16" i="3"/>
  <c r="V18" i="3" s="1"/>
  <c r="U16" i="3"/>
  <c r="U18" i="3" s="1"/>
  <c r="T16" i="3"/>
  <c r="T18" i="3" s="1"/>
  <c r="S16" i="3"/>
  <c r="R16" i="3"/>
  <c r="R18" i="3" s="1"/>
  <c r="Q16" i="3"/>
  <c r="Q18" i="3" s="1"/>
  <c r="P16" i="3"/>
  <c r="P18" i="3" s="1"/>
  <c r="O16" i="3"/>
  <c r="N16" i="3"/>
  <c r="N18" i="3" s="1"/>
  <c r="M16" i="3"/>
  <c r="M18" i="3" s="1"/>
  <c r="L16" i="3"/>
  <c r="L18" i="3" s="1"/>
  <c r="BI14" i="3"/>
  <c r="BH14" i="3"/>
  <c r="BG14" i="3"/>
  <c r="BF14" i="3"/>
  <c r="BE14" i="3"/>
  <c r="BD14" i="3"/>
  <c r="BC14" i="3"/>
  <c r="BB14" i="3"/>
  <c r="BA14" i="3"/>
  <c r="AZ14" i="3"/>
  <c r="AY14" i="3"/>
  <c r="AX14" i="3"/>
  <c r="AW14" i="3"/>
  <c r="AV14" i="3"/>
  <c r="AU14" i="3"/>
  <c r="AT14" i="3"/>
  <c r="AS14" i="3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BI10" i="3"/>
  <c r="BH10" i="3"/>
  <c r="BG10" i="3"/>
  <c r="BF10" i="3"/>
  <c r="BE10" i="3"/>
  <c r="BD10" i="3"/>
  <c r="BC10" i="3"/>
  <c r="BB10" i="3"/>
  <c r="BA10" i="3"/>
  <c r="AZ10" i="3"/>
  <c r="AY10" i="3"/>
  <c r="AX10" i="3"/>
  <c r="AW10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R10" i="3"/>
  <c r="N10" i="3"/>
  <c r="K10" i="3"/>
  <c r="J10" i="3"/>
  <c r="I10" i="3"/>
  <c r="H10" i="3"/>
  <c r="G10" i="3"/>
  <c r="F10" i="3"/>
  <c r="E10" i="3"/>
  <c r="D10" i="3"/>
  <c r="C10" i="3"/>
  <c r="B10" i="3"/>
  <c r="V8" i="3"/>
  <c r="U8" i="3"/>
  <c r="U10" i="3" s="1"/>
  <c r="T8" i="3"/>
  <c r="T10" i="3" s="1"/>
  <c r="S8" i="3"/>
  <c r="S10" i="3" s="1"/>
  <c r="R8" i="3"/>
  <c r="Q8" i="3"/>
  <c r="Q10" i="3" s="1"/>
  <c r="P8" i="3"/>
  <c r="P10" i="3" s="1"/>
  <c r="O8" i="3"/>
  <c r="O10" i="3" s="1"/>
  <c r="N8" i="3"/>
  <c r="M8" i="3"/>
  <c r="M10" i="3" s="1"/>
  <c r="L8" i="3"/>
  <c r="L10" i="3" s="1"/>
  <c r="BP31" i="3" l="1"/>
  <c r="BO31" i="3"/>
  <c r="BN31" i="3"/>
  <c r="BM31" i="3"/>
  <c r="BL31" i="3"/>
  <c r="BK31" i="3"/>
  <c r="BO22" i="3"/>
  <c r="BN22" i="3"/>
  <c r="BM22" i="3"/>
  <c r="BL22" i="3"/>
  <c r="BK22" i="3"/>
  <c r="BP14" i="3"/>
  <c r="BO14" i="3"/>
  <c r="BN14" i="3"/>
  <c r="BM14" i="3"/>
  <c r="BL14" i="3"/>
  <c r="BK14" i="3"/>
</calcChain>
</file>

<file path=xl/sharedStrings.xml><?xml version="1.0" encoding="utf-8"?>
<sst xmlns="http://schemas.openxmlformats.org/spreadsheetml/2006/main" count="24" uniqueCount="23">
  <si>
    <t>□ 로보어드바이저 시장규모 추이</t>
    <phoneticPr fontId="3" type="noConversion"/>
  </si>
  <si>
    <t>※ 본 자료는 RA산업 전체 규모가 아닌 테스트베드를 통과한 회사만 대상입니다.</t>
    <phoneticPr fontId="3" type="noConversion"/>
  </si>
  <si>
    <t>가) 업종별 계약자 수 추이   (단위:명)</t>
    <phoneticPr fontId="3" type="noConversion"/>
  </si>
  <si>
    <t>증권사</t>
    <phoneticPr fontId="3" type="noConversion"/>
  </si>
  <si>
    <t>자산운용사</t>
    <phoneticPr fontId="3" type="noConversion"/>
  </si>
  <si>
    <t>자문일임사</t>
    <phoneticPr fontId="3" type="noConversion"/>
  </si>
  <si>
    <t>은행</t>
    <phoneticPr fontId="3" type="noConversion"/>
  </si>
  <si>
    <t>합계</t>
    <phoneticPr fontId="3" type="noConversion"/>
  </si>
  <si>
    <t>나) 서비스유형별 계약자 수 추이  (단위:명)</t>
    <phoneticPr fontId="3" type="noConversion"/>
  </si>
  <si>
    <t>일임</t>
    <phoneticPr fontId="3" type="noConversion"/>
  </si>
  <si>
    <t>자문</t>
    <phoneticPr fontId="3" type="noConversion"/>
  </si>
  <si>
    <t>무료추천</t>
    <phoneticPr fontId="3" type="noConversion"/>
  </si>
  <si>
    <t>합계</t>
    <phoneticPr fontId="3" type="noConversion"/>
  </si>
  <si>
    <t>다) 업종별 운용 금액 추이  (단위:억원)</t>
    <phoneticPr fontId="3" type="noConversion"/>
  </si>
  <si>
    <t>증권사</t>
    <phoneticPr fontId="3" type="noConversion"/>
  </si>
  <si>
    <t>자산운용사</t>
    <phoneticPr fontId="3" type="noConversion"/>
  </si>
  <si>
    <t>자문일임사</t>
    <phoneticPr fontId="3" type="noConversion"/>
  </si>
  <si>
    <t>은행</t>
    <phoneticPr fontId="3" type="noConversion"/>
  </si>
  <si>
    <t>합계</t>
    <phoneticPr fontId="3" type="noConversion"/>
  </si>
  <si>
    <t>라) 서비스유형별 운용 금액 추이  (단위:억원)</t>
    <phoneticPr fontId="3" type="noConversion"/>
  </si>
  <si>
    <t>일임</t>
    <phoneticPr fontId="3" type="noConversion"/>
  </si>
  <si>
    <t>자문</t>
    <phoneticPr fontId="3" type="noConversion"/>
  </si>
  <si>
    <t>무료추천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</si>
</sst>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yyyy/mm"/>
    <numFmt numFmtId="177" formatCode="#,##0_ "/>
    <numFmt numFmtId="178" formatCode="_-* #,##0.0_-;\-* #,##0.0_-;_-* &quot;-&quot;_-;_-@_-"/>
    <numFmt numFmtId="179" formatCode="#,##0.0_ "/>
  </numFmts>
  <fonts count="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176" fontId="0" fillId="0" borderId="0" xfId="0" applyNumberFormat="1">
      <alignment vertical="center"/>
    </xf>
    <xf numFmtId="177" fontId="0" fillId="0" borderId="1" xfId="0" applyNumberFormat="1" applyBorder="1">
      <alignment vertical="center"/>
    </xf>
    <xf numFmtId="41" fontId="0" fillId="0" borderId="1" xfId="1" applyFont="1" applyBorder="1">
      <alignment vertical="center"/>
    </xf>
    <xf numFmtId="177" fontId="0" fillId="0" borderId="0" xfId="0" applyNumberFormat="1" applyBorder="1">
      <alignment vertical="center"/>
    </xf>
    <xf numFmtId="178" fontId="0" fillId="0" borderId="1" xfId="1" applyNumberFormat="1" applyFont="1" applyBorder="1">
      <alignment vertical="center"/>
    </xf>
    <xf numFmtId="179" fontId="0" fillId="0" borderId="1" xfId="0" applyNumberFormat="1" applyBorder="1">
      <alignment vertical="center"/>
    </xf>
    <xf numFmtId="0" fontId="0" fillId="0" borderId="0" xfId="0" applyBorder="1">
      <alignment vertical="center"/>
    </xf>
    <xf numFmtId="179" fontId="0" fillId="0" borderId="0" xfId="0" applyNumberFormat="1" applyBorder="1">
      <alignment vertical="center"/>
    </xf>
    <xf numFmtId="0" fontId="0" fillId="0" borderId="0" xfId="0" applyFill="1">
      <alignment vertical="center"/>
    </xf>
    <xf numFmtId="176" fontId="0" fillId="0" borderId="1" xfId="0" applyNumberFormat="1" applyFill="1" applyBorder="1">
      <alignment vertical="center"/>
    </xf>
    <xf numFmtId="177" fontId="0" fillId="0" borderId="1" xfId="0" applyNumberFormat="1" applyFill="1" applyBorder="1">
      <alignment vertical="center"/>
    </xf>
    <xf numFmtId="41" fontId="0" fillId="0" borderId="1" xfId="1" applyFont="1" applyFill="1" applyBorder="1">
      <alignment vertical="center"/>
    </xf>
    <xf numFmtId="179" fontId="0" fillId="0" borderId="1" xfId="0" applyNumberFormat="1" applyFill="1" applyBorder="1">
      <alignment vertical="center"/>
    </xf>
    <xf numFmtId="178" fontId="0" fillId="0" borderId="1" xfId="1" applyNumberFormat="1" applyFont="1" applyFill="1" applyBorder="1">
      <alignment vertical="center"/>
    </xf>
    <xf numFmtId="179" fontId="0" fillId="0" borderId="0" xfId="0" applyNumberFormat="1" applyFill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/>
              <a:t>로보어드바이저 운용금액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>
        <c:manualLayout>
          <c:layoutTarget val="inner"/>
          <c:xMode val="edge"/>
          <c:yMode val="edge"/>
          <c:x val="9.8299531983904023E-2"/>
          <c:y val="0.21671568627450979"/>
          <c:w val="0.85941447261162807"/>
          <c:h val="0.594632931912922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50800">
              <a:solidFill>
                <a:schemeClr val="accent1"/>
              </a:solidFill>
            </a:ln>
            <a:effectLst/>
          </c:spPr>
          <c:invertIfNegative val="0"/>
          <c:cat>
            <c:numRef>
              <c:f>시장규모추이!$B$31:$BI$31</c:f>
              <c:numCache>
                <c:formatCode>yyyy/mm</c:formatCode>
                <c:ptCount val="60"/>
                <c:pt idx="0">
                  <c:v>42978</c:v>
                </c:pt>
                <c:pt idx="1">
                  <c:v>43008</c:v>
                </c:pt>
                <c:pt idx="2">
                  <c:v>43039</c:v>
                </c:pt>
                <c:pt idx="3">
                  <c:v>43069</c:v>
                </c:pt>
                <c:pt idx="4">
                  <c:v>43100</c:v>
                </c:pt>
                <c:pt idx="5">
                  <c:v>43131</c:v>
                </c:pt>
                <c:pt idx="6">
                  <c:v>43159</c:v>
                </c:pt>
                <c:pt idx="7">
                  <c:v>43190</c:v>
                </c:pt>
                <c:pt idx="8">
                  <c:v>43220</c:v>
                </c:pt>
                <c:pt idx="9">
                  <c:v>43251</c:v>
                </c:pt>
                <c:pt idx="10">
                  <c:v>43281</c:v>
                </c:pt>
                <c:pt idx="11">
                  <c:v>43312</c:v>
                </c:pt>
                <c:pt idx="12">
                  <c:v>43343</c:v>
                </c:pt>
                <c:pt idx="13">
                  <c:v>43373</c:v>
                </c:pt>
                <c:pt idx="14">
                  <c:v>43404</c:v>
                </c:pt>
                <c:pt idx="15">
                  <c:v>43434</c:v>
                </c:pt>
                <c:pt idx="16">
                  <c:v>43465</c:v>
                </c:pt>
                <c:pt idx="17">
                  <c:v>43496</c:v>
                </c:pt>
                <c:pt idx="18">
                  <c:v>43524</c:v>
                </c:pt>
                <c:pt idx="19">
                  <c:v>43555</c:v>
                </c:pt>
                <c:pt idx="20">
                  <c:v>43585</c:v>
                </c:pt>
                <c:pt idx="21">
                  <c:v>43616</c:v>
                </c:pt>
                <c:pt idx="22">
                  <c:v>43646</c:v>
                </c:pt>
                <c:pt idx="23">
                  <c:v>43677</c:v>
                </c:pt>
                <c:pt idx="24">
                  <c:v>43708</c:v>
                </c:pt>
                <c:pt idx="25">
                  <c:v>43738</c:v>
                </c:pt>
                <c:pt idx="26">
                  <c:v>43769</c:v>
                </c:pt>
                <c:pt idx="27">
                  <c:v>43799</c:v>
                </c:pt>
                <c:pt idx="28">
                  <c:v>43830</c:v>
                </c:pt>
                <c:pt idx="29">
                  <c:v>43861</c:v>
                </c:pt>
                <c:pt idx="30">
                  <c:v>43889</c:v>
                </c:pt>
                <c:pt idx="31">
                  <c:v>43921</c:v>
                </c:pt>
                <c:pt idx="32">
                  <c:v>43951</c:v>
                </c:pt>
                <c:pt idx="33">
                  <c:v>43982</c:v>
                </c:pt>
                <c:pt idx="34">
                  <c:v>44012</c:v>
                </c:pt>
                <c:pt idx="35">
                  <c:v>44043</c:v>
                </c:pt>
                <c:pt idx="36">
                  <c:v>44074</c:v>
                </c:pt>
                <c:pt idx="37">
                  <c:v>44104</c:v>
                </c:pt>
                <c:pt idx="38">
                  <c:v>44135</c:v>
                </c:pt>
                <c:pt idx="39">
                  <c:v>44165</c:v>
                </c:pt>
                <c:pt idx="40">
                  <c:v>44196</c:v>
                </c:pt>
                <c:pt idx="41">
                  <c:v>44227</c:v>
                </c:pt>
                <c:pt idx="42">
                  <c:v>44255</c:v>
                </c:pt>
                <c:pt idx="43">
                  <c:v>44286</c:v>
                </c:pt>
                <c:pt idx="44">
                  <c:v>44316</c:v>
                </c:pt>
                <c:pt idx="45">
                  <c:v>44347</c:v>
                </c:pt>
                <c:pt idx="46">
                  <c:v>44377</c:v>
                </c:pt>
                <c:pt idx="47">
                  <c:v>44408</c:v>
                </c:pt>
                <c:pt idx="48">
                  <c:v>44439</c:v>
                </c:pt>
                <c:pt idx="49">
                  <c:v>44469</c:v>
                </c:pt>
                <c:pt idx="50">
                  <c:v>44500</c:v>
                </c:pt>
                <c:pt idx="51">
                  <c:v>44530</c:v>
                </c:pt>
                <c:pt idx="52">
                  <c:v>44561</c:v>
                </c:pt>
                <c:pt idx="53">
                  <c:v>44592</c:v>
                </c:pt>
                <c:pt idx="54">
                  <c:v>44620</c:v>
                </c:pt>
                <c:pt idx="55">
                  <c:v>44651</c:v>
                </c:pt>
                <c:pt idx="56">
                  <c:v>44681</c:v>
                </c:pt>
                <c:pt idx="57">
                  <c:v>44712</c:v>
                </c:pt>
                <c:pt idx="58">
                  <c:v>44742</c:v>
                </c:pt>
                <c:pt idx="59">
                  <c:v>44773</c:v>
                </c:pt>
              </c:numCache>
            </c:numRef>
          </c:cat>
          <c:val>
            <c:numRef>
              <c:f>시장규모추이!$B$35:$BI$35</c:f>
              <c:numCache>
                <c:formatCode>_-* #,##0.0_-;\-* #,##0.0_-;_-* "-"_-;_-@_-</c:formatCode>
                <c:ptCount val="60"/>
                <c:pt idx="0">
                  <c:v>115.9</c:v>
                </c:pt>
                <c:pt idx="1">
                  <c:v>171.60000000000002</c:v>
                </c:pt>
                <c:pt idx="2">
                  <c:v>181.89999999999998</c:v>
                </c:pt>
                <c:pt idx="3">
                  <c:v>185.4</c:v>
                </c:pt>
                <c:pt idx="4">
                  <c:v>4219.5</c:v>
                </c:pt>
                <c:pt idx="5">
                  <c:v>4261.6000000000004</c:v>
                </c:pt>
                <c:pt idx="6">
                  <c:v>4259.2</c:v>
                </c:pt>
                <c:pt idx="7">
                  <c:v>5296.7</c:v>
                </c:pt>
                <c:pt idx="8">
                  <c:v>5625.1</c:v>
                </c:pt>
                <c:pt idx="9">
                  <c:v>5822.3</c:v>
                </c:pt>
                <c:pt idx="10">
                  <c:v>5997.9</c:v>
                </c:pt>
                <c:pt idx="11">
                  <c:v>6003.3</c:v>
                </c:pt>
                <c:pt idx="12">
                  <c:v>6300.3</c:v>
                </c:pt>
                <c:pt idx="13">
                  <c:v>6378.5</c:v>
                </c:pt>
                <c:pt idx="14">
                  <c:v>6402.1</c:v>
                </c:pt>
                <c:pt idx="15">
                  <c:v>6646.9</c:v>
                </c:pt>
                <c:pt idx="16">
                  <c:v>6727.1</c:v>
                </c:pt>
                <c:pt idx="17">
                  <c:v>6949.3</c:v>
                </c:pt>
                <c:pt idx="18">
                  <c:v>7038.86</c:v>
                </c:pt>
                <c:pt idx="19">
                  <c:v>7229.52</c:v>
                </c:pt>
                <c:pt idx="20">
                  <c:v>7355.54</c:v>
                </c:pt>
                <c:pt idx="21">
                  <c:v>7999.5</c:v>
                </c:pt>
                <c:pt idx="22">
                  <c:v>8449.6</c:v>
                </c:pt>
                <c:pt idx="23">
                  <c:v>8403.1</c:v>
                </c:pt>
                <c:pt idx="24">
                  <c:v>8776.2999999999993</c:v>
                </c:pt>
                <c:pt idx="25">
                  <c:v>8899.9</c:v>
                </c:pt>
                <c:pt idx="26">
                  <c:v>9053.8000000000011</c:v>
                </c:pt>
                <c:pt idx="27">
                  <c:v>9283.9</c:v>
                </c:pt>
                <c:pt idx="28">
                  <c:v>9601.7000000000007</c:v>
                </c:pt>
                <c:pt idx="29">
                  <c:v>10046.9</c:v>
                </c:pt>
                <c:pt idx="30">
                  <c:v>10901.099999999999</c:v>
                </c:pt>
                <c:pt idx="31">
                  <c:v>11219.699999999999</c:v>
                </c:pt>
                <c:pt idx="32">
                  <c:v>11425.8</c:v>
                </c:pt>
                <c:pt idx="33">
                  <c:v>11561.800000000001</c:v>
                </c:pt>
                <c:pt idx="34">
                  <c:v>11795.099999999999</c:v>
                </c:pt>
                <c:pt idx="35">
                  <c:v>12122.800000000001</c:v>
                </c:pt>
                <c:pt idx="36">
                  <c:v>12512.42</c:v>
                </c:pt>
                <c:pt idx="37">
                  <c:v>12876.86</c:v>
                </c:pt>
                <c:pt idx="38">
                  <c:v>13215.800000000001</c:v>
                </c:pt>
                <c:pt idx="39">
                  <c:v>13740.62</c:v>
                </c:pt>
                <c:pt idx="40">
                  <c:v>14240.91</c:v>
                </c:pt>
                <c:pt idx="41">
                  <c:v>14849.63</c:v>
                </c:pt>
                <c:pt idx="42">
                  <c:v>15424.869999999999</c:v>
                </c:pt>
                <c:pt idx="43">
                  <c:v>15827.980000000001</c:v>
                </c:pt>
                <c:pt idx="44">
                  <c:v>16342.98</c:v>
                </c:pt>
                <c:pt idx="45">
                  <c:v>16606.400000000001</c:v>
                </c:pt>
                <c:pt idx="46">
                  <c:v>16897.47</c:v>
                </c:pt>
                <c:pt idx="47">
                  <c:v>17281.84</c:v>
                </c:pt>
                <c:pt idx="48">
                  <c:v>17602.75</c:v>
                </c:pt>
                <c:pt idx="49">
                  <c:v>17790.2</c:v>
                </c:pt>
                <c:pt idx="50">
                  <c:v>17866.099999999999</c:v>
                </c:pt>
                <c:pt idx="51">
                  <c:v>18100.95</c:v>
                </c:pt>
                <c:pt idx="52">
                  <c:v>18424.43</c:v>
                </c:pt>
                <c:pt idx="53">
                  <c:v>18548.8</c:v>
                </c:pt>
                <c:pt idx="54">
                  <c:v>18704.52</c:v>
                </c:pt>
                <c:pt idx="55">
                  <c:v>17727</c:v>
                </c:pt>
                <c:pt idx="56">
                  <c:v>17773.72</c:v>
                </c:pt>
                <c:pt idx="57">
                  <c:v>17783.2</c:v>
                </c:pt>
                <c:pt idx="58">
                  <c:v>17774.34</c:v>
                </c:pt>
                <c:pt idx="59">
                  <c:v>17837.89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42-4B15-B69E-42F66E897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52551648"/>
        <c:axId val="1842098304"/>
      </c:barChart>
      <c:dateAx>
        <c:axId val="1752551648"/>
        <c:scaling>
          <c:orientation val="minMax"/>
        </c:scaling>
        <c:delete val="0"/>
        <c:axPos val="b"/>
        <c:numFmt formatCode="yyyy/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1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842098304"/>
        <c:crosses val="autoZero"/>
        <c:auto val="1"/>
        <c:lblOffset val="100"/>
        <c:baseTimeUnit val="days"/>
      </c:dateAx>
      <c:valAx>
        <c:axId val="1842098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75255164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3.6324792436367256E-2"/>
                <c:y val="8.926470588235294E-2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ko-KR" altLang="en-US"/>
                    <a:t>천억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ko-KR" altLang="en-US">
                <a:solidFill>
                  <a:sysClr val="windowText" lastClr="000000"/>
                </a:solidFill>
              </a:rPr>
              <a:t>로보어드바이저 서비스 계약자수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>
        <c:manualLayout>
          <c:layoutTarget val="inner"/>
          <c:xMode val="edge"/>
          <c:yMode val="edge"/>
          <c:x val="9.3000538394239177E-2"/>
          <c:y val="0.21671568627450979"/>
          <c:w val="0.86679352580927382"/>
          <c:h val="0.594632931912922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50800">
              <a:solidFill>
                <a:schemeClr val="accent1"/>
              </a:solidFill>
            </a:ln>
            <a:effectLst/>
          </c:spPr>
          <c:invertIfNegative val="0"/>
          <c:cat>
            <c:numRef>
              <c:f>시장규모추이!$B$14:$BI$14</c:f>
              <c:numCache>
                <c:formatCode>yyyy/mm</c:formatCode>
                <c:ptCount val="60"/>
                <c:pt idx="0">
                  <c:v>42978</c:v>
                </c:pt>
                <c:pt idx="1">
                  <c:v>43008</c:v>
                </c:pt>
                <c:pt idx="2">
                  <c:v>43039</c:v>
                </c:pt>
                <c:pt idx="3">
                  <c:v>43069</c:v>
                </c:pt>
                <c:pt idx="4">
                  <c:v>43100</c:v>
                </c:pt>
                <c:pt idx="5">
                  <c:v>43131</c:v>
                </c:pt>
                <c:pt idx="6">
                  <c:v>43159</c:v>
                </c:pt>
                <c:pt idx="7">
                  <c:v>43190</c:v>
                </c:pt>
                <c:pt idx="8">
                  <c:v>43220</c:v>
                </c:pt>
                <c:pt idx="9">
                  <c:v>43251</c:v>
                </c:pt>
                <c:pt idx="10">
                  <c:v>43281</c:v>
                </c:pt>
                <c:pt idx="11">
                  <c:v>43312</c:v>
                </c:pt>
                <c:pt idx="12">
                  <c:v>43343</c:v>
                </c:pt>
                <c:pt idx="13">
                  <c:v>43373</c:v>
                </c:pt>
                <c:pt idx="14">
                  <c:v>43404</c:v>
                </c:pt>
                <c:pt idx="15">
                  <c:v>43434</c:v>
                </c:pt>
                <c:pt idx="16">
                  <c:v>43465</c:v>
                </c:pt>
                <c:pt idx="17">
                  <c:v>43496</c:v>
                </c:pt>
                <c:pt idx="18">
                  <c:v>43524</c:v>
                </c:pt>
                <c:pt idx="19">
                  <c:v>43555</c:v>
                </c:pt>
                <c:pt idx="20">
                  <c:v>43585</c:v>
                </c:pt>
                <c:pt idx="21">
                  <c:v>43616</c:v>
                </c:pt>
                <c:pt idx="22">
                  <c:v>43646</c:v>
                </c:pt>
                <c:pt idx="23">
                  <c:v>43677</c:v>
                </c:pt>
                <c:pt idx="24">
                  <c:v>43708</c:v>
                </c:pt>
                <c:pt idx="25">
                  <c:v>43738</c:v>
                </c:pt>
                <c:pt idx="26">
                  <c:v>43769</c:v>
                </c:pt>
                <c:pt idx="27">
                  <c:v>43799</c:v>
                </c:pt>
                <c:pt idx="28">
                  <c:v>43830</c:v>
                </c:pt>
                <c:pt idx="29">
                  <c:v>43861</c:v>
                </c:pt>
                <c:pt idx="30">
                  <c:v>43889</c:v>
                </c:pt>
                <c:pt idx="31">
                  <c:v>43921</c:v>
                </c:pt>
                <c:pt idx="32">
                  <c:v>43951</c:v>
                </c:pt>
                <c:pt idx="33">
                  <c:v>43982</c:v>
                </c:pt>
                <c:pt idx="34">
                  <c:v>44012</c:v>
                </c:pt>
                <c:pt idx="35">
                  <c:v>44043</c:v>
                </c:pt>
                <c:pt idx="36">
                  <c:v>44074</c:v>
                </c:pt>
                <c:pt idx="37">
                  <c:v>44104</c:v>
                </c:pt>
                <c:pt idx="38">
                  <c:v>44135</c:v>
                </c:pt>
                <c:pt idx="39">
                  <c:v>44165</c:v>
                </c:pt>
                <c:pt idx="40">
                  <c:v>44196</c:v>
                </c:pt>
                <c:pt idx="41">
                  <c:v>44227</c:v>
                </c:pt>
                <c:pt idx="42">
                  <c:v>44255</c:v>
                </c:pt>
                <c:pt idx="43">
                  <c:v>44286</c:v>
                </c:pt>
                <c:pt idx="44">
                  <c:v>44316</c:v>
                </c:pt>
                <c:pt idx="45">
                  <c:v>44347</c:v>
                </c:pt>
                <c:pt idx="46">
                  <c:v>44377</c:v>
                </c:pt>
                <c:pt idx="47">
                  <c:v>44408</c:v>
                </c:pt>
                <c:pt idx="48">
                  <c:v>44439</c:v>
                </c:pt>
                <c:pt idx="49">
                  <c:v>44469</c:v>
                </c:pt>
                <c:pt idx="50">
                  <c:v>44500</c:v>
                </c:pt>
                <c:pt idx="51">
                  <c:v>44530</c:v>
                </c:pt>
                <c:pt idx="52">
                  <c:v>44561</c:v>
                </c:pt>
                <c:pt idx="53">
                  <c:v>44592</c:v>
                </c:pt>
                <c:pt idx="54">
                  <c:v>44620</c:v>
                </c:pt>
                <c:pt idx="55">
                  <c:v>44651</c:v>
                </c:pt>
                <c:pt idx="56">
                  <c:v>44681</c:v>
                </c:pt>
                <c:pt idx="57">
                  <c:v>44712</c:v>
                </c:pt>
                <c:pt idx="58">
                  <c:v>44742</c:v>
                </c:pt>
                <c:pt idx="59">
                  <c:v>44773</c:v>
                </c:pt>
              </c:numCache>
            </c:numRef>
          </c:cat>
          <c:val>
            <c:numRef>
              <c:f>시장규모추이!$B$18:$BI$18</c:f>
              <c:numCache>
                <c:formatCode>_(* #,##0_);_(* \(#,##0\);_(* "-"_);_(@_)</c:formatCode>
                <c:ptCount val="60"/>
                <c:pt idx="0">
                  <c:v>5825</c:v>
                </c:pt>
                <c:pt idx="1">
                  <c:v>6299</c:v>
                </c:pt>
                <c:pt idx="2">
                  <c:v>6618</c:v>
                </c:pt>
                <c:pt idx="3">
                  <c:v>8014</c:v>
                </c:pt>
                <c:pt idx="4">
                  <c:v>38707</c:v>
                </c:pt>
                <c:pt idx="5">
                  <c:v>39382</c:v>
                </c:pt>
                <c:pt idx="6">
                  <c:v>39753</c:v>
                </c:pt>
                <c:pt idx="7">
                  <c:v>48934</c:v>
                </c:pt>
                <c:pt idx="8">
                  <c:v>51060</c:v>
                </c:pt>
                <c:pt idx="9">
                  <c:v>52322</c:v>
                </c:pt>
                <c:pt idx="10">
                  <c:v>53994</c:v>
                </c:pt>
                <c:pt idx="11">
                  <c:v>54927</c:v>
                </c:pt>
                <c:pt idx="12">
                  <c:v>55231</c:v>
                </c:pt>
                <c:pt idx="13">
                  <c:v>55912</c:v>
                </c:pt>
                <c:pt idx="14">
                  <c:v>56104</c:v>
                </c:pt>
                <c:pt idx="15">
                  <c:v>56933</c:v>
                </c:pt>
                <c:pt idx="16">
                  <c:v>56939</c:v>
                </c:pt>
                <c:pt idx="17">
                  <c:v>57128</c:v>
                </c:pt>
                <c:pt idx="18">
                  <c:v>57710</c:v>
                </c:pt>
                <c:pt idx="19">
                  <c:v>58033</c:v>
                </c:pt>
                <c:pt idx="20">
                  <c:v>59058</c:v>
                </c:pt>
                <c:pt idx="21">
                  <c:v>84891</c:v>
                </c:pt>
                <c:pt idx="22">
                  <c:v>94131</c:v>
                </c:pt>
                <c:pt idx="23">
                  <c:v>99055</c:v>
                </c:pt>
                <c:pt idx="24">
                  <c:v>104729</c:v>
                </c:pt>
                <c:pt idx="25">
                  <c:v>105714</c:v>
                </c:pt>
                <c:pt idx="26">
                  <c:v>122930</c:v>
                </c:pt>
                <c:pt idx="27">
                  <c:v>126819</c:v>
                </c:pt>
                <c:pt idx="28">
                  <c:v>130017</c:v>
                </c:pt>
                <c:pt idx="29">
                  <c:v>132026</c:v>
                </c:pt>
                <c:pt idx="30">
                  <c:v>143714</c:v>
                </c:pt>
                <c:pt idx="31">
                  <c:v>174775</c:v>
                </c:pt>
                <c:pt idx="32">
                  <c:v>181066</c:v>
                </c:pt>
                <c:pt idx="33">
                  <c:v>187721</c:v>
                </c:pt>
                <c:pt idx="34">
                  <c:v>193466</c:v>
                </c:pt>
                <c:pt idx="35">
                  <c:v>197160</c:v>
                </c:pt>
                <c:pt idx="36">
                  <c:v>202076</c:v>
                </c:pt>
                <c:pt idx="37">
                  <c:v>195352</c:v>
                </c:pt>
                <c:pt idx="38">
                  <c:v>200648</c:v>
                </c:pt>
                <c:pt idx="39">
                  <c:v>206787</c:v>
                </c:pt>
                <c:pt idx="40">
                  <c:v>215452</c:v>
                </c:pt>
                <c:pt idx="41">
                  <c:v>223149</c:v>
                </c:pt>
                <c:pt idx="42">
                  <c:v>234323</c:v>
                </c:pt>
                <c:pt idx="43">
                  <c:v>234977</c:v>
                </c:pt>
                <c:pt idx="44">
                  <c:v>247509</c:v>
                </c:pt>
                <c:pt idx="45">
                  <c:v>252938</c:v>
                </c:pt>
                <c:pt idx="46">
                  <c:v>258109</c:v>
                </c:pt>
                <c:pt idx="47">
                  <c:v>264515</c:v>
                </c:pt>
                <c:pt idx="48">
                  <c:v>270912</c:v>
                </c:pt>
                <c:pt idx="49">
                  <c:v>277632</c:v>
                </c:pt>
                <c:pt idx="50">
                  <c:v>282126</c:v>
                </c:pt>
                <c:pt idx="51">
                  <c:v>290831</c:v>
                </c:pt>
                <c:pt idx="52">
                  <c:v>301441</c:v>
                </c:pt>
                <c:pt idx="53">
                  <c:v>308718</c:v>
                </c:pt>
                <c:pt idx="54">
                  <c:v>315290</c:v>
                </c:pt>
                <c:pt idx="55">
                  <c:v>306202</c:v>
                </c:pt>
                <c:pt idx="56">
                  <c:v>309440</c:v>
                </c:pt>
                <c:pt idx="57">
                  <c:v>311130</c:v>
                </c:pt>
                <c:pt idx="58">
                  <c:v>312521</c:v>
                </c:pt>
                <c:pt idx="59">
                  <c:v>314039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D3-4151-9A8B-294E05A7A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3"/>
        <c:overlap val="-25"/>
        <c:axId val="1836937424"/>
        <c:axId val="1842119936"/>
      </c:barChart>
      <c:dateAx>
        <c:axId val="1836937424"/>
        <c:scaling>
          <c:orientation val="minMax"/>
        </c:scaling>
        <c:delete val="0"/>
        <c:axPos val="b"/>
        <c:numFmt formatCode="yyyy/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1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842119936"/>
        <c:crosses val="autoZero"/>
        <c:auto val="1"/>
        <c:lblOffset val="100"/>
        <c:baseTimeUnit val="days"/>
      </c:dateAx>
      <c:valAx>
        <c:axId val="184211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836937424"/>
        <c:crosses val="autoZero"/>
        <c:crossBetween val="between"/>
        <c:dispUnits>
          <c:builtInUnit val="tenThousands"/>
          <c:dispUnitsLbl>
            <c:layout>
              <c:manualLayout>
                <c:xMode val="edge"/>
                <c:yMode val="edge"/>
                <c:x val="3.308769096170671E-2"/>
                <c:y val="7.9460784313725497E-2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ko-KR" altLang="en-US"/>
                    <a:t>만명</a:t>
                  </a:r>
                  <a:endParaRPr lang="en-US" altLang="ko-K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/>
              <a:t>업종별 </a:t>
            </a:r>
            <a:r>
              <a:rPr lang="en-US" altLang="ko-KR"/>
              <a:t>RA </a:t>
            </a:r>
            <a:r>
              <a:rPr lang="ko-KR" altLang="en-US"/>
              <a:t>계약자수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시장규모추이!$A$6</c:f>
              <c:strCache>
                <c:ptCount val="1"/>
                <c:pt idx="0">
                  <c:v>증권사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시장규모추이!$B$5:$BI$5</c:f>
              <c:numCache>
                <c:formatCode>yyyy/mm</c:formatCode>
                <c:ptCount val="60"/>
                <c:pt idx="0">
                  <c:v>42978</c:v>
                </c:pt>
                <c:pt idx="1">
                  <c:v>43008</c:v>
                </c:pt>
                <c:pt idx="2">
                  <c:v>43039</c:v>
                </c:pt>
                <c:pt idx="3">
                  <c:v>43069</c:v>
                </c:pt>
                <c:pt idx="4">
                  <c:v>43100</c:v>
                </c:pt>
                <c:pt idx="5">
                  <c:v>43131</c:v>
                </c:pt>
                <c:pt idx="6">
                  <c:v>43159</c:v>
                </c:pt>
                <c:pt idx="7">
                  <c:v>43190</c:v>
                </c:pt>
                <c:pt idx="8">
                  <c:v>43220</c:v>
                </c:pt>
                <c:pt idx="9">
                  <c:v>43251</c:v>
                </c:pt>
                <c:pt idx="10">
                  <c:v>43281</c:v>
                </c:pt>
                <c:pt idx="11">
                  <c:v>43312</c:v>
                </c:pt>
                <c:pt idx="12">
                  <c:v>43343</c:v>
                </c:pt>
                <c:pt idx="13">
                  <c:v>43373</c:v>
                </c:pt>
                <c:pt idx="14">
                  <c:v>43404</c:v>
                </c:pt>
                <c:pt idx="15">
                  <c:v>43434</c:v>
                </c:pt>
                <c:pt idx="16">
                  <c:v>43465</c:v>
                </c:pt>
                <c:pt idx="17">
                  <c:v>43496</c:v>
                </c:pt>
                <c:pt idx="18">
                  <c:v>43524</c:v>
                </c:pt>
                <c:pt idx="19">
                  <c:v>43555</c:v>
                </c:pt>
                <c:pt idx="20">
                  <c:v>43585</c:v>
                </c:pt>
                <c:pt idx="21">
                  <c:v>43616</c:v>
                </c:pt>
                <c:pt idx="22">
                  <c:v>43646</c:v>
                </c:pt>
                <c:pt idx="23">
                  <c:v>43677</c:v>
                </c:pt>
                <c:pt idx="24">
                  <c:v>43708</c:v>
                </c:pt>
                <c:pt idx="25">
                  <c:v>43738</c:v>
                </c:pt>
                <c:pt idx="26">
                  <c:v>43769</c:v>
                </c:pt>
                <c:pt idx="27">
                  <c:v>43799</c:v>
                </c:pt>
                <c:pt idx="28">
                  <c:v>43830</c:v>
                </c:pt>
                <c:pt idx="29">
                  <c:v>43861</c:v>
                </c:pt>
                <c:pt idx="30">
                  <c:v>43889</c:v>
                </c:pt>
                <c:pt idx="31">
                  <c:v>43921</c:v>
                </c:pt>
                <c:pt idx="32">
                  <c:v>43951</c:v>
                </c:pt>
                <c:pt idx="33">
                  <c:v>43982</c:v>
                </c:pt>
                <c:pt idx="34">
                  <c:v>44012</c:v>
                </c:pt>
                <c:pt idx="35">
                  <c:v>44043</c:v>
                </c:pt>
                <c:pt idx="36">
                  <c:v>44074</c:v>
                </c:pt>
                <c:pt idx="37">
                  <c:v>44104</c:v>
                </c:pt>
                <c:pt idx="38">
                  <c:v>44135</c:v>
                </c:pt>
                <c:pt idx="39">
                  <c:v>44165</c:v>
                </c:pt>
                <c:pt idx="40">
                  <c:v>44196</c:v>
                </c:pt>
                <c:pt idx="41">
                  <c:v>44227</c:v>
                </c:pt>
                <c:pt idx="42">
                  <c:v>44255</c:v>
                </c:pt>
                <c:pt idx="43">
                  <c:v>44286</c:v>
                </c:pt>
                <c:pt idx="44">
                  <c:v>44316</c:v>
                </c:pt>
                <c:pt idx="45">
                  <c:v>44347</c:v>
                </c:pt>
                <c:pt idx="46">
                  <c:v>44377</c:v>
                </c:pt>
                <c:pt idx="47">
                  <c:v>44408</c:v>
                </c:pt>
                <c:pt idx="48">
                  <c:v>44439</c:v>
                </c:pt>
                <c:pt idx="49">
                  <c:v>44469</c:v>
                </c:pt>
                <c:pt idx="50">
                  <c:v>44500</c:v>
                </c:pt>
                <c:pt idx="51">
                  <c:v>44530</c:v>
                </c:pt>
                <c:pt idx="52">
                  <c:v>44561</c:v>
                </c:pt>
                <c:pt idx="53">
                  <c:v>44592</c:v>
                </c:pt>
                <c:pt idx="54">
                  <c:v>44620</c:v>
                </c:pt>
                <c:pt idx="55">
                  <c:v>44651</c:v>
                </c:pt>
                <c:pt idx="56">
                  <c:v>44681</c:v>
                </c:pt>
                <c:pt idx="57">
                  <c:v>44712</c:v>
                </c:pt>
                <c:pt idx="58">
                  <c:v>44742</c:v>
                </c:pt>
                <c:pt idx="59">
                  <c:v>44773</c:v>
                </c:pt>
              </c:numCache>
            </c:numRef>
          </c:cat>
          <c:val>
            <c:numRef>
              <c:f>시장규모추이!$B$6:$BI$6</c:f>
              <c:numCache>
                <c:formatCode>_(* #,##0_);_(* \(#,##0\);_(* "-"_);_(@_)</c:formatCode>
                <c:ptCount val="60"/>
                <c:pt idx="0">
                  <c:v>638</c:v>
                </c:pt>
                <c:pt idx="1">
                  <c:v>315</c:v>
                </c:pt>
                <c:pt idx="2">
                  <c:v>506</c:v>
                </c:pt>
                <c:pt idx="3">
                  <c:v>1908</c:v>
                </c:pt>
                <c:pt idx="4">
                  <c:v>2604</c:v>
                </c:pt>
                <c:pt idx="5">
                  <c:v>2980</c:v>
                </c:pt>
                <c:pt idx="6">
                  <c:v>3186</c:v>
                </c:pt>
                <c:pt idx="7">
                  <c:v>3270</c:v>
                </c:pt>
                <c:pt idx="8">
                  <c:v>4380</c:v>
                </c:pt>
                <c:pt idx="9">
                  <c:v>4673</c:v>
                </c:pt>
                <c:pt idx="10">
                  <c:v>4995</c:v>
                </c:pt>
                <c:pt idx="11">
                  <c:v>5293</c:v>
                </c:pt>
                <c:pt idx="12">
                  <c:v>5343</c:v>
                </c:pt>
                <c:pt idx="13">
                  <c:v>5547</c:v>
                </c:pt>
                <c:pt idx="14">
                  <c:v>5761</c:v>
                </c:pt>
                <c:pt idx="15">
                  <c:v>6150</c:v>
                </c:pt>
                <c:pt idx="16">
                  <c:v>6023</c:v>
                </c:pt>
                <c:pt idx="17">
                  <c:v>6040</c:v>
                </c:pt>
                <c:pt idx="18">
                  <c:v>6087</c:v>
                </c:pt>
                <c:pt idx="19">
                  <c:v>6114</c:v>
                </c:pt>
                <c:pt idx="20">
                  <c:v>6158</c:v>
                </c:pt>
                <c:pt idx="21">
                  <c:v>6170</c:v>
                </c:pt>
                <c:pt idx="22">
                  <c:v>6860</c:v>
                </c:pt>
                <c:pt idx="23">
                  <c:v>6519</c:v>
                </c:pt>
                <c:pt idx="24">
                  <c:v>6474</c:v>
                </c:pt>
                <c:pt idx="25">
                  <c:v>6463</c:v>
                </c:pt>
                <c:pt idx="26">
                  <c:v>6440</c:v>
                </c:pt>
                <c:pt idx="27">
                  <c:v>6390</c:v>
                </c:pt>
                <c:pt idx="28">
                  <c:v>6492</c:v>
                </c:pt>
                <c:pt idx="29">
                  <c:v>6465</c:v>
                </c:pt>
                <c:pt idx="30">
                  <c:v>6479</c:v>
                </c:pt>
                <c:pt idx="31">
                  <c:v>6411</c:v>
                </c:pt>
                <c:pt idx="32">
                  <c:v>6394</c:v>
                </c:pt>
                <c:pt idx="33">
                  <c:v>6368</c:v>
                </c:pt>
                <c:pt idx="34">
                  <c:v>6293</c:v>
                </c:pt>
                <c:pt idx="35">
                  <c:v>6266</c:v>
                </c:pt>
                <c:pt idx="36">
                  <c:v>6297</c:v>
                </c:pt>
                <c:pt idx="37">
                  <c:v>6262</c:v>
                </c:pt>
                <c:pt idx="38" formatCode="#,##0_ ">
                  <c:v>6304</c:v>
                </c:pt>
                <c:pt idx="39" formatCode="#,##0_ ">
                  <c:v>6324</c:v>
                </c:pt>
                <c:pt idx="40" formatCode="#,##0_ ">
                  <c:v>6384</c:v>
                </c:pt>
                <c:pt idx="41" formatCode="#,##0_ ">
                  <c:v>6389</c:v>
                </c:pt>
                <c:pt idx="42" formatCode="#,##0_ ">
                  <c:v>6240</c:v>
                </c:pt>
                <c:pt idx="43" formatCode="#,##0_ ">
                  <c:v>1077</c:v>
                </c:pt>
                <c:pt idx="44" formatCode="#,##0_ ">
                  <c:v>1101</c:v>
                </c:pt>
                <c:pt idx="45" formatCode="#,##0_ ">
                  <c:v>1089</c:v>
                </c:pt>
                <c:pt idx="46" formatCode="#,##0_ ">
                  <c:v>1095</c:v>
                </c:pt>
                <c:pt idx="47" formatCode="#,##0_ ">
                  <c:v>1117</c:v>
                </c:pt>
                <c:pt idx="48" formatCode="#,##0_ ">
                  <c:v>1112</c:v>
                </c:pt>
                <c:pt idx="49" formatCode="#,##0_ ">
                  <c:v>1094</c:v>
                </c:pt>
                <c:pt idx="50" formatCode="#,##0_ ">
                  <c:v>1117</c:v>
                </c:pt>
                <c:pt idx="51" formatCode="#,##0_ ">
                  <c:v>1109</c:v>
                </c:pt>
                <c:pt idx="52" formatCode="#,##0_ ">
                  <c:v>1107</c:v>
                </c:pt>
                <c:pt idx="53" formatCode="#,##0_ ">
                  <c:v>1107</c:v>
                </c:pt>
                <c:pt idx="54" formatCode="#,##0_ ">
                  <c:v>1104</c:v>
                </c:pt>
                <c:pt idx="55" formatCode="#,##0_ ">
                  <c:v>1106</c:v>
                </c:pt>
                <c:pt idx="56" formatCode="#,##0_ ">
                  <c:v>1109</c:v>
                </c:pt>
                <c:pt idx="57" formatCode="#,##0_ ">
                  <c:v>1431</c:v>
                </c:pt>
                <c:pt idx="58" formatCode="#,##0_ ">
                  <c:v>1410</c:v>
                </c:pt>
                <c:pt idx="59" formatCode="#,##0_ ">
                  <c:v>1362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04-4311-9721-D43EA6929CFC}"/>
            </c:ext>
          </c:extLst>
        </c:ser>
        <c:ser>
          <c:idx val="1"/>
          <c:order val="1"/>
          <c:tx>
            <c:strRef>
              <c:f>시장규모추이!$A$7</c:f>
              <c:strCache>
                <c:ptCount val="1"/>
                <c:pt idx="0">
                  <c:v>자산운용사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시장규모추이!$B$5:$BI$5</c:f>
              <c:numCache>
                <c:formatCode>yyyy/mm</c:formatCode>
                <c:ptCount val="60"/>
                <c:pt idx="0">
                  <c:v>42978</c:v>
                </c:pt>
                <c:pt idx="1">
                  <c:v>43008</c:v>
                </c:pt>
                <c:pt idx="2">
                  <c:v>43039</c:v>
                </c:pt>
                <c:pt idx="3">
                  <c:v>43069</c:v>
                </c:pt>
                <c:pt idx="4">
                  <c:v>43100</c:v>
                </c:pt>
                <c:pt idx="5">
                  <c:v>43131</c:v>
                </c:pt>
                <c:pt idx="6">
                  <c:v>43159</c:v>
                </c:pt>
                <c:pt idx="7">
                  <c:v>43190</c:v>
                </c:pt>
                <c:pt idx="8">
                  <c:v>43220</c:v>
                </c:pt>
                <c:pt idx="9">
                  <c:v>43251</c:v>
                </c:pt>
                <c:pt idx="10">
                  <c:v>43281</c:v>
                </c:pt>
                <c:pt idx="11">
                  <c:v>43312</c:v>
                </c:pt>
                <c:pt idx="12">
                  <c:v>43343</c:v>
                </c:pt>
                <c:pt idx="13">
                  <c:v>43373</c:v>
                </c:pt>
                <c:pt idx="14">
                  <c:v>43404</c:v>
                </c:pt>
                <c:pt idx="15">
                  <c:v>43434</c:v>
                </c:pt>
                <c:pt idx="16">
                  <c:v>43465</c:v>
                </c:pt>
                <c:pt idx="17">
                  <c:v>43496</c:v>
                </c:pt>
                <c:pt idx="18">
                  <c:v>43524</c:v>
                </c:pt>
                <c:pt idx="19">
                  <c:v>43555</c:v>
                </c:pt>
                <c:pt idx="20">
                  <c:v>43585</c:v>
                </c:pt>
                <c:pt idx="21">
                  <c:v>43616</c:v>
                </c:pt>
                <c:pt idx="22">
                  <c:v>43646</c:v>
                </c:pt>
                <c:pt idx="23">
                  <c:v>43677</c:v>
                </c:pt>
                <c:pt idx="24">
                  <c:v>43708</c:v>
                </c:pt>
                <c:pt idx="25">
                  <c:v>43738</c:v>
                </c:pt>
                <c:pt idx="26">
                  <c:v>43769</c:v>
                </c:pt>
                <c:pt idx="27">
                  <c:v>43799</c:v>
                </c:pt>
                <c:pt idx="28">
                  <c:v>43830</c:v>
                </c:pt>
                <c:pt idx="29">
                  <c:v>43861</c:v>
                </c:pt>
                <c:pt idx="30">
                  <c:v>43889</c:v>
                </c:pt>
                <c:pt idx="31">
                  <c:v>43921</c:v>
                </c:pt>
                <c:pt idx="32">
                  <c:v>43951</c:v>
                </c:pt>
                <c:pt idx="33">
                  <c:v>43982</c:v>
                </c:pt>
                <c:pt idx="34">
                  <c:v>44012</c:v>
                </c:pt>
                <c:pt idx="35">
                  <c:v>44043</c:v>
                </c:pt>
                <c:pt idx="36">
                  <c:v>44074</c:v>
                </c:pt>
                <c:pt idx="37">
                  <c:v>44104</c:v>
                </c:pt>
                <c:pt idx="38">
                  <c:v>44135</c:v>
                </c:pt>
                <c:pt idx="39">
                  <c:v>44165</c:v>
                </c:pt>
                <c:pt idx="40">
                  <c:v>44196</c:v>
                </c:pt>
                <c:pt idx="41">
                  <c:v>44227</c:v>
                </c:pt>
                <c:pt idx="42">
                  <c:v>44255</c:v>
                </c:pt>
                <c:pt idx="43">
                  <c:v>44286</c:v>
                </c:pt>
                <c:pt idx="44">
                  <c:v>44316</c:v>
                </c:pt>
                <c:pt idx="45">
                  <c:v>44347</c:v>
                </c:pt>
                <c:pt idx="46">
                  <c:v>44377</c:v>
                </c:pt>
                <c:pt idx="47">
                  <c:v>44408</c:v>
                </c:pt>
                <c:pt idx="48">
                  <c:v>44439</c:v>
                </c:pt>
                <c:pt idx="49">
                  <c:v>44469</c:v>
                </c:pt>
                <c:pt idx="50">
                  <c:v>44500</c:v>
                </c:pt>
                <c:pt idx="51">
                  <c:v>44530</c:v>
                </c:pt>
                <c:pt idx="52">
                  <c:v>44561</c:v>
                </c:pt>
                <c:pt idx="53">
                  <c:v>44592</c:v>
                </c:pt>
                <c:pt idx="54">
                  <c:v>44620</c:v>
                </c:pt>
                <c:pt idx="55">
                  <c:v>44651</c:v>
                </c:pt>
                <c:pt idx="56">
                  <c:v>44681</c:v>
                </c:pt>
                <c:pt idx="57">
                  <c:v>44712</c:v>
                </c:pt>
                <c:pt idx="58">
                  <c:v>44742</c:v>
                </c:pt>
                <c:pt idx="59">
                  <c:v>44773</c:v>
                </c:pt>
              </c:numCache>
            </c:numRef>
          </c:cat>
          <c:val>
            <c:numRef>
              <c:f>시장규모추이!$B$7:$BI$7</c:f>
              <c:numCache>
                <c:formatCode>_(* #,##0_);_(* \(#,##0\);_(* "-"_);_(@_)</c:formatCode>
                <c:ptCount val="60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32</c:v>
                </c:pt>
                <c:pt idx="4">
                  <c:v>32</c:v>
                </c:pt>
                <c:pt idx="5">
                  <c:v>31</c:v>
                </c:pt>
                <c:pt idx="6">
                  <c:v>31</c:v>
                </c:pt>
                <c:pt idx="7">
                  <c:v>31</c:v>
                </c:pt>
                <c:pt idx="8">
                  <c:v>27</c:v>
                </c:pt>
                <c:pt idx="9">
                  <c:v>24</c:v>
                </c:pt>
                <c:pt idx="10">
                  <c:v>21</c:v>
                </c:pt>
                <c:pt idx="11">
                  <c:v>19</c:v>
                </c:pt>
                <c:pt idx="12">
                  <c:v>19</c:v>
                </c:pt>
                <c:pt idx="13">
                  <c:v>19</c:v>
                </c:pt>
                <c:pt idx="14">
                  <c:v>19</c:v>
                </c:pt>
                <c:pt idx="15">
                  <c:v>18</c:v>
                </c:pt>
                <c:pt idx="16">
                  <c:v>17</c:v>
                </c:pt>
                <c:pt idx="17">
                  <c:v>17</c:v>
                </c:pt>
                <c:pt idx="18">
                  <c:v>17</c:v>
                </c:pt>
                <c:pt idx="19">
                  <c:v>14</c:v>
                </c:pt>
                <c:pt idx="20">
                  <c:v>119</c:v>
                </c:pt>
                <c:pt idx="21">
                  <c:v>201</c:v>
                </c:pt>
                <c:pt idx="22">
                  <c:v>372</c:v>
                </c:pt>
                <c:pt idx="23">
                  <c:v>495</c:v>
                </c:pt>
                <c:pt idx="24">
                  <c:v>706</c:v>
                </c:pt>
                <c:pt idx="25">
                  <c:v>1105</c:v>
                </c:pt>
                <c:pt idx="26">
                  <c:v>1223</c:v>
                </c:pt>
                <c:pt idx="27">
                  <c:v>1533</c:v>
                </c:pt>
                <c:pt idx="28">
                  <c:v>2036</c:v>
                </c:pt>
                <c:pt idx="29">
                  <c:v>2887</c:v>
                </c:pt>
                <c:pt idx="30">
                  <c:v>2280</c:v>
                </c:pt>
                <c:pt idx="31">
                  <c:v>4147</c:v>
                </c:pt>
                <c:pt idx="32">
                  <c:v>5552</c:v>
                </c:pt>
                <c:pt idx="33">
                  <c:v>6800</c:v>
                </c:pt>
                <c:pt idx="34">
                  <c:v>9660</c:v>
                </c:pt>
                <c:pt idx="35">
                  <c:v>11798</c:v>
                </c:pt>
                <c:pt idx="36">
                  <c:v>14724</c:v>
                </c:pt>
                <c:pt idx="37">
                  <c:v>16213</c:v>
                </c:pt>
                <c:pt idx="38" formatCode="#,##0_ ">
                  <c:v>17003</c:v>
                </c:pt>
                <c:pt idx="39" formatCode="#,##0_ ">
                  <c:v>18555</c:v>
                </c:pt>
                <c:pt idx="40" formatCode="#,##0_ ">
                  <c:v>21662</c:v>
                </c:pt>
                <c:pt idx="41" formatCode="#,##0_ ">
                  <c:v>22923</c:v>
                </c:pt>
                <c:pt idx="42" formatCode="#,##0_ ">
                  <c:v>25429</c:v>
                </c:pt>
                <c:pt idx="43" formatCode="#,##0_ ">
                  <c:v>26240</c:v>
                </c:pt>
                <c:pt idx="44" formatCode="#,##0_ ">
                  <c:v>25988</c:v>
                </c:pt>
                <c:pt idx="45" formatCode="#,##0_ ">
                  <c:v>27201</c:v>
                </c:pt>
                <c:pt idx="46" formatCode="#,##0_ ">
                  <c:v>29094</c:v>
                </c:pt>
                <c:pt idx="47" formatCode="#,##0_ ">
                  <c:v>31775</c:v>
                </c:pt>
                <c:pt idx="48" formatCode="#,##0_ ">
                  <c:v>35251</c:v>
                </c:pt>
                <c:pt idx="49" formatCode="#,##0_ ">
                  <c:v>39589</c:v>
                </c:pt>
                <c:pt idx="50" formatCode="#,##0_ ">
                  <c:v>42238</c:v>
                </c:pt>
                <c:pt idx="51" formatCode="#,##0_ ">
                  <c:v>49521</c:v>
                </c:pt>
                <c:pt idx="52" formatCode="#,##0_ ">
                  <c:v>56220</c:v>
                </c:pt>
                <c:pt idx="53" formatCode="#,##0_ ">
                  <c:v>62687</c:v>
                </c:pt>
                <c:pt idx="54" formatCode="#,##0_ ">
                  <c:v>67002</c:v>
                </c:pt>
                <c:pt idx="55" formatCode="#,##0_ ">
                  <c:v>69032</c:v>
                </c:pt>
                <c:pt idx="56" formatCode="#,##0_ ">
                  <c:v>70752</c:v>
                </c:pt>
                <c:pt idx="57" formatCode="#,##0_ ">
                  <c:v>71174</c:v>
                </c:pt>
                <c:pt idx="58" formatCode="#,##0_ ">
                  <c:v>71637</c:v>
                </c:pt>
                <c:pt idx="59" formatCode="#,##0_ ">
                  <c:v>72645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04-4311-9721-D43EA6929CFC}"/>
            </c:ext>
          </c:extLst>
        </c:ser>
        <c:ser>
          <c:idx val="2"/>
          <c:order val="2"/>
          <c:tx>
            <c:strRef>
              <c:f>시장규모추이!$A$8</c:f>
              <c:strCache>
                <c:ptCount val="1"/>
                <c:pt idx="0">
                  <c:v>자문일임사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시장규모추이!$B$5:$BI$5</c:f>
              <c:numCache>
                <c:formatCode>yyyy/mm</c:formatCode>
                <c:ptCount val="60"/>
                <c:pt idx="0">
                  <c:v>42978</c:v>
                </c:pt>
                <c:pt idx="1">
                  <c:v>43008</c:v>
                </c:pt>
                <c:pt idx="2">
                  <c:v>43039</c:v>
                </c:pt>
                <c:pt idx="3">
                  <c:v>43069</c:v>
                </c:pt>
                <c:pt idx="4">
                  <c:v>43100</c:v>
                </c:pt>
                <c:pt idx="5">
                  <c:v>43131</c:v>
                </c:pt>
                <c:pt idx="6">
                  <c:v>43159</c:v>
                </c:pt>
                <c:pt idx="7">
                  <c:v>43190</c:v>
                </c:pt>
                <c:pt idx="8">
                  <c:v>43220</c:v>
                </c:pt>
                <c:pt idx="9">
                  <c:v>43251</c:v>
                </c:pt>
                <c:pt idx="10">
                  <c:v>43281</c:v>
                </c:pt>
                <c:pt idx="11">
                  <c:v>43312</c:v>
                </c:pt>
                <c:pt idx="12">
                  <c:v>43343</c:v>
                </c:pt>
                <c:pt idx="13">
                  <c:v>43373</c:v>
                </c:pt>
                <c:pt idx="14">
                  <c:v>43404</c:v>
                </c:pt>
                <c:pt idx="15">
                  <c:v>43434</c:v>
                </c:pt>
                <c:pt idx="16">
                  <c:v>43465</c:v>
                </c:pt>
                <c:pt idx="17">
                  <c:v>43496</c:v>
                </c:pt>
                <c:pt idx="18">
                  <c:v>43524</c:v>
                </c:pt>
                <c:pt idx="19">
                  <c:v>43555</c:v>
                </c:pt>
                <c:pt idx="20">
                  <c:v>43585</c:v>
                </c:pt>
                <c:pt idx="21">
                  <c:v>43616</c:v>
                </c:pt>
                <c:pt idx="22">
                  <c:v>43646</c:v>
                </c:pt>
                <c:pt idx="23">
                  <c:v>43677</c:v>
                </c:pt>
                <c:pt idx="24">
                  <c:v>43708</c:v>
                </c:pt>
                <c:pt idx="25">
                  <c:v>43738</c:v>
                </c:pt>
                <c:pt idx="26">
                  <c:v>43769</c:v>
                </c:pt>
                <c:pt idx="27">
                  <c:v>43799</c:v>
                </c:pt>
                <c:pt idx="28">
                  <c:v>43830</c:v>
                </c:pt>
                <c:pt idx="29">
                  <c:v>43861</c:v>
                </c:pt>
                <c:pt idx="30">
                  <c:v>43889</c:v>
                </c:pt>
                <c:pt idx="31">
                  <c:v>43921</c:v>
                </c:pt>
                <c:pt idx="32">
                  <c:v>43951</c:v>
                </c:pt>
                <c:pt idx="33">
                  <c:v>43982</c:v>
                </c:pt>
                <c:pt idx="34">
                  <c:v>44012</c:v>
                </c:pt>
                <c:pt idx="35">
                  <c:v>44043</c:v>
                </c:pt>
                <c:pt idx="36">
                  <c:v>44074</c:v>
                </c:pt>
                <c:pt idx="37">
                  <c:v>44104</c:v>
                </c:pt>
                <c:pt idx="38">
                  <c:v>44135</c:v>
                </c:pt>
                <c:pt idx="39">
                  <c:v>44165</c:v>
                </c:pt>
                <c:pt idx="40">
                  <c:v>44196</c:v>
                </c:pt>
                <c:pt idx="41">
                  <c:v>44227</c:v>
                </c:pt>
                <c:pt idx="42">
                  <c:v>44255</c:v>
                </c:pt>
                <c:pt idx="43">
                  <c:v>44286</c:v>
                </c:pt>
                <c:pt idx="44">
                  <c:v>44316</c:v>
                </c:pt>
                <c:pt idx="45">
                  <c:v>44347</c:v>
                </c:pt>
                <c:pt idx="46">
                  <c:v>44377</c:v>
                </c:pt>
                <c:pt idx="47">
                  <c:v>44408</c:v>
                </c:pt>
                <c:pt idx="48">
                  <c:v>44439</c:v>
                </c:pt>
                <c:pt idx="49">
                  <c:v>44469</c:v>
                </c:pt>
                <c:pt idx="50">
                  <c:v>44500</c:v>
                </c:pt>
                <c:pt idx="51">
                  <c:v>44530</c:v>
                </c:pt>
                <c:pt idx="52">
                  <c:v>44561</c:v>
                </c:pt>
                <c:pt idx="53">
                  <c:v>44592</c:v>
                </c:pt>
                <c:pt idx="54">
                  <c:v>44620</c:v>
                </c:pt>
                <c:pt idx="55">
                  <c:v>44651</c:v>
                </c:pt>
                <c:pt idx="56">
                  <c:v>44681</c:v>
                </c:pt>
                <c:pt idx="57">
                  <c:v>44712</c:v>
                </c:pt>
                <c:pt idx="58">
                  <c:v>44742</c:v>
                </c:pt>
                <c:pt idx="59">
                  <c:v>44773</c:v>
                </c:pt>
              </c:numCache>
            </c:numRef>
          </c:cat>
          <c:val>
            <c:numRef>
              <c:f>시장규모추이!$B$8:$BI$8</c:f>
              <c:numCache>
                <c:formatCode>_(* #,##0_);_(* \(#,##0\);_(* "-"_);_(@_)</c:formatCode>
                <c:ptCount val="60"/>
                <c:pt idx="0">
                  <c:v>151</c:v>
                </c:pt>
                <c:pt idx="1">
                  <c:v>151</c:v>
                </c:pt>
                <c:pt idx="2">
                  <c:v>152</c:v>
                </c:pt>
                <c:pt idx="3">
                  <c:v>146</c:v>
                </c:pt>
                <c:pt idx="4">
                  <c:v>143</c:v>
                </c:pt>
                <c:pt idx="5">
                  <c:v>129</c:v>
                </c:pt>
                <c:pt idx="6">
                  <c:v>135</c:v>
                </c:pt>
                <c:pt idx="7">
                  <c:v>108</c:v>
                </c:pt>
                <c:pt idx="8">
                  <c:v>119</c:v>
                </c:pt>
                <c:pt idx="9">
                  <c:v>172</c:v>
                </c:pt>
                <c:pt idx="10">
                  <c:v>96</c:v>
                </c:pt>
                <c:pt idx="11">
                  <c:v>94</c:v>
                </c:pt>
                <c:pt idx="12">
                  <c:v>92</c:v>
                </c:pt>
                <c:pt idx="13">
                  <c:v>88</c:v>
                </c:pt>
                <c:pt idx="14">
                  <c:v>74</c:v>
                </c:pt>
                <c:pt idx="15">
                  <c:v>67</c:v>
                </c:pt>
                <c:pt idx="16">
                  <c:v>71</c:v>
                </c:pt>
                <c:pt idx="17">
                  <c:v>67</c:v>
                </c:pt>
                <c:pt idx="18">
                  <c:v>64</c:v>
                </c:pt>
                <c:pt idx="19">
                  <c:v>63</c:v>
                </c:pt>
                <c:pt idx="20">
                  <c:v>58</c:v>
                </c:pt>
                <c:pt idx="21">
                  <c:v>57</c:v>
                </c:pt>
                <c:pt idx="22">
                  <c:v>51</c:v>
                </c:pt>
                <c:pt idx="23">
                  <c:v>76</c:v>
                </c:pt>
                <c:pt idx="24">
                  <c:v>71</c:v>
                </c:pt>
                <c:pt idx="25">
                  <c:v>64</c:v>
                </c:pt>
                <c:pt idx="26">
                  <c:v>62</c:v>
                </c:pt>
                <c:pt idx="27">
                  <c:v>60</c:v>
                </c:pt>
                <c:pt idx="28">
                  <c:v>85</c:v>
                </c:pt>
                <c:pt idx="29">
                  <c:v>81</c:v>
                </c:pt>
                <c:pt idx="30">
                  <c:v>35</c:v>
                </c:pt>
                <c:pt idx="31">
                  <c:v>30</c:v>
                </c:pt>
                <c:pt idx="32">
                  <c:v>22</c:v>
                </c:pt>
                <c:pt idx="33">
                  <c:v>17</c:v>
                </c:pt>
                <c:pt idx="34">
                  <c:v>17</c:v>
                </c:pt>
                <c:pt idx="35">
                  <c:v>16</c:v>
                </c:pt>
                <c:pt idx="36">
                  <c:v>15</c:v>
                </c:pt>
                <c:pt idx="37">
                  <c:v>8</c:v>
                </c:pt>
                <c:pt idx="38" formatCode="#,##0_ ">
                  <c:v>6</c:v>
                </c:pt>
                <c:pt idx="39" formatCode="#,##0_ ">
                  <c:v>6</c:v>
                </c:pt>
                <c:pt idx="40" formatCode="#,##0_ ">
                  <c:v>6</c:v>
                </c:pt>
                <c:pt idx="41" formatCode="#,##0_ ">
                  <c:v>6</c:v>
                </c:pt>
                <c:pt idx="42" formatCode="#,##0_ ">
                  <c:v>2</c:v>
                </c:pt>
                <c:pt idx="43" formatCode="#,##0_ ">
                  <c:v>2</c:v>
                </c:pt>
                <c:pt idx="44" formatCode="#,##0_ ">
                  <c:v>9995</c:v>
                </c:pt>
                <c:pt idx="45" formatCode="#,##0_ ">
                  <c:v>12087</c:v>
                </c:pt>
                <c:pt idx="46" formatCode="#,##0_ ">
                  <c:v>13109</c:v>
                </c:pt>
                <c:pt idx="47" formatCode="#,##0_ ">
                  <c:v>13921</c:v>
                </c:pt>
                <c:pt idx="48" formatCode="#,##0_ ">
                  <c:v>14521</c:v>
                </c:pt>
                <c:pt idx="49" formatCode="#,##0_ ">
                  <c:v>14794</c:v>
                </c:pt>
                <c:pt idx="50" formatCode="#,##0_ ">
                  <c:v>15827</c:v>
                </c:pt>
                <c:pt idx="51" formatCode="#,##0_ ">
                  <c:v>16619</c:v>
                </c:pt>
                <c:pt idx="52" formatCode="#,##0_ ">
                  <c:v>16832</c:v>
                </c:pt>
                <c:pt idx="53" formatCode="#,##0_ ">
                  <c:v>16962</c:v>
                </c:pt>
                <c:pt idx="54" formatCode="#,##0_ ">
                  <c:v>18762</c:v>
                </c:pt>
                <c:pt idx="55" formatCode="#,##0_ ">
                  <c:v>19404</c:v>
                </c:pt>
                <c:pt idx="56" formatCode="#,##0_ ">
                  <c:v>20085</c:v>
                </c:pt>
                <c:pt idx="57" formatCode="#,##0_ ">
                  <c:v>20335</c:v>
                </c:pt>
                <c:pt idx="58" formatCode="#,##0_ ">
                  <c:v>20530</c:v>
                </c:pt>
                <c:pt idx="59" formatCode="#,##0_ ">
                  <c:v>20591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04-4311-9721-D43EA6929CFC}"/>
            </c:ext>
          </c:extLst>
        </c:ser>
        <c:ser>
          <c:idx val="3"/>
          <c:order val="3"/>
          <c:tx>
            <c:strRef>
              <c:f>시장규모추이!$A$9</c:f>
              <c:strCache>
                <c:ptCount val="1"/>
                <c:pt idx="0">
                  <c:v>은행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시장규모추이!$B$5:$BI$5</c:f>
              <c:numCache>
                <c:formatCode>yyyy/mm</c:formatCode>
                <c:ptCount val="60"/>
                <c:pt idx="0">
                  <c:v>42978</c:v>
                </c:pt>
                <c:pt idx="1">
                  <c:v>43008</c:v>
                </c:pt>
                <c:pt idx="2">
                  <c:v>43039</c:v>
                </c:pt>
                <c:pt idx="3">
                  <c:v>43069</c:v>
                </c:pt>
                <c:pt idx="4">
                  <c:v>43100</c:v>
                </c:pt>
                <c:pt idx="5">
                  <c:v>43131</c:v>
                </c:pt>
                <c:pt idx="6">
                  <c:v>43159</c:v>
                </c:pt>
                <c:pt idx="7">
                  <c:v>43190</c:v>
                </c:pt>
                <c:pt idx="8">
                  <c:v>43220</c:v>
                </c:pt>
                <c:pt idx="9">
                  <c:v>43251</c:v>
                </c:pt>
                <c:pt idx="10">
                  <c:v>43281</c:v>
                </c:pt>
                <c:pt idx="11">
                  <c:v>43312</c:v>
                </c:pt>
                <c:pt idx="12">
                  <c:v>43343</c:v>
                </c:pt>
                <c:pt idx="13">
                  <c:v>43373</c:v>
                </c:pt>
                <c:pt idx="14">
                  <c:v>43404</c:v>
                </c:pt>
                <c:pt idx="15">
                  <c:v>43434</c:v>
                </c:pt>
                <c:pt idx="16">
                  <c:v>43465</c:v>
                </c:pt>
                <c:pt idx="17">
                  <c:v>43496</c:v>
                </c:pt>
                <c:pt idx="18">
                  <c:v>43524</c:v>
                </c:pt>
                <c:pt idx="19">
                  <c:v>43555</c:v>
                </c:pt>
                <c:pt idx="20">
                  <c:v>43585</c:v>
                </c:pt>
                <c:pt idx="21">
                  <c:v>43616</c:v>
                </c:pt>
                <c:pt idx="22">
                  <c:v>43646</c:v>
                </c:pt>
                <c:pt idx="23">
                  <c:v>43677</c:v>
                </c:pt>
                <c:pt idx="24">
                  <c:v>43708</c:v>
                </c:pt>
                <c:pt idx="25">
                  <c:v>43738</c:v>
                </c:pt>
                <c:pt idx="26">
                  <c:v>43769</c:v>
                </c:pt>
                <c:pt idx="27">
                  <c:v>43799</c:v>
                </c:pt>
                <c:pt idx="28">
                  <c:v>43830</c:v>
                </c:pt>
                <c:pt idx="29">
                  <c:v>43861</c:v>
                </c:pt>
                <c:pt idx="30">
                  <c:v>43889</c:v>
                </c:pt>
                <c:pt idx="31">
                  <c:v>43921</c:v>
                </c:pt>
                <c:pt idx="32">
                  <c:v>43951</c:v>
                </c:pt>
                <c:pt idx="33">
                  <c:v>43982</c:v>
                </c:pt>
                <c:pt idx="34">
                  <c:v>44012</c:v>
                </c:pt>
                <c:pt idx="35">
                  <c:v>44043</c:v>
                </c:pt>
                <c:pt idx="36">
                  <c:v>44074</c:v>
                </c:pt>
                <c:pt idx="37">
                  <c:v>44104</c:v>
                </c:pt>
                <c:pt idx="38">
                  <c:v>44135</c:v>
                </c:pt>
                <c:pt idx="39">
                  <c:v>44165</c:v>
                </c:pt>
                <c:pt idx="40">
                  <c:v>44196</c:v>
                </c:pt>
                <c:pt idx="41">
                  <c:v>44227</c:v>
                </c:pt>
                <c:pt idx="42">
                  <c:v>44255</c:v>
                </c:pt>
                <c:pt idx="43">
                  <c:v>44286</c:v>
                </c:pt>
                <c:pt idx="44">
                  <c:v>44316</c:v>
                </c:pt>
                <c:pt idx="45">
                  <c:v>44347</c:v>
                </c:pt>
                <c:pt idx="46">
                  <c:v>44377</c:v>
                </c:pt>
                <c:pt idx="47">
                  <c:v>44408</c:v>
                </c:pt>
                <c:pt idx="48">
                  <c:v>44439</c:v>
                </c:pt>
                <c:pt idx="49">
                  <c:v>44469</c:v>
                </c:pt>
                <c:pt idx="50">
                  <c:v>44500</c:v>
                </c:pt>
                <c:pt idx="51">
                  <c:v>44530</c:v>
                </c:pt>
                <c:pt idx="52">
                  <c:v>44561</c:v>
                </c:pt>
                <c:pt idx="53">
                  <c:v>44592</c:v>
                </c:pt>
                <c:pt idx="54">
                  <c:v>44620</c:v>
                </c:pt>
                <c:pt idx="55">
                  <c:v>44651</c:v>
                </c:pt>
                <c:pt idx="56">
                  <c:v>44681</c:v>
                </c:pt>
                <c:pt idx="57">
                  <c:v>44712</c:v>
                </c:pt>
                <c:pt idx="58">
                  <c:v>44742</c:v>
                </c:pt>
                <c:pt idx="59">
                  <c:v>44773</c:v>
                </c:pt>
              </c:numCache>
            </c:numRef>
          </c:cat>
          <c:val>
            <c:numRef>
              <c:f>시장규모추이!$B$9:$BI$9</c:f>
              <c:numCache>
                <c:formatCode>_(* #,##0_);_(* \(#,##0\);_(* "-"_);_(@_)</c:formatCode>
                <c:ptCount val="60"/>
                <c:pt idx="0">
                  <c:v>5000</c:v>
                </c:pt>
                <c:pt idx="1">
                  <c:v>5799</c:v>
                </c:pt>
                <c:pt idx="2">
                  <c:v>5928</c:v>
                </c:pt>
                <c:pt idx="3">
                  <c:v>5928</c:v>
                </c:pt>
                <c:pt idx="4">
                  <c:v>35928</c:v>
                </c:pt>
                <c:pt idx="5">
                  <c:v>36242</c:v>
                </c:pt>
                <c:pt idx="6">
                  <c:v>36401</c:v>
                </c:pt>
                <c:pt idx="7">
                  <c:v>45525</c:v>
                </c:pt>
                <c:pt idx="8">
                  <c:v>46534</c:v>
                </c:pt>
                <c:pt idx="9">
                  <c:v>47453</c:v>
                </c:pt>
                <c:pt idx="10">
                  <c:v>48882</c:v>
                </c:pt>
                <c:pt idx="11">
                  <c:v>49521</c:v>
                </c:pt>
                <c:pt idx="12">
                  <c:v>49777</c:v>
                </c:pt>
                <c:pt idx="13">
                  <c:v>50258</c:v>
                </c:pt>
                <c:pt idx="14">
                  <c:v>50250</c:v>
                </c:pt>
                <c:pt idx="15">
                  <c:v>50698</c:v>
                </c:pt>
                <c:pt idx="16">
                  <c:v>50828</c:v>
                </c:pt>
                <c:pt idx="17">
                  <c:v>51004</c:v>
                </c:pt>
                <c:pt idx="18">
                  <c:v>51542</c:v>
                </c:pt>
                <c:pt idx="19">
                  <c:v>51842</c:v>
                </c:pt>
                <c:pt idx="20">
                  <c:v>52723</c:v>
                </c:pt>
                <c:pt idx="21">
                  <c:v>78463</c:v>
                </c:pt>
                <c:pt idx="22">
                  <c:v>86848</c:v>
                </c:pt>
                <c:pt idx="23">
                  <c:v>91965</c:v>
                </c:pt>
                <c:pt idx="24">
                  <c:v>97478</c:v>
                </c:pt>
                <c:pt idx="25">
                  <c:v>98082</c:v>
                </c:pt>
                <c:pt idx="26">
                  <c:v>115205</c:v>
                </c:pt>
                <c:pt idx="27">
                  <c:v>118836</c:v>
                </c:pt>
                <c:pt idx="28">
                  <c:v>121404</c:v>
                </c:pt>
                <c:pt idx="29">
                  <c:v>122593</c:v>
                </c:pt>
                <c:pt idx="30">
                  <c:v>134920</c:v>
                </c:pt>
                <c:pt idx="31">
                  <c:v>164187</c:v>
                </c:pt>
                <c:pt idx="32">
                  <c:v>169098</c:v>
                </c:pt>
                <c:pt idx="33">
                  <c:v>174536</c:v>
                </c:pt>
                <c:pt idx="34">
                  <c:v>177496</c:v>
                </c:pt>
                <c:pt idx="35">
                  <c:v>179080</c:v>
                </c:pt>
                <c:pt idx="36">
                  <c:v>181040</c:v>
                </c:pt>
                <c:pt idx="37">
                  <c:v>172869</c:v>
                </c:pt>
                <c:pt idx="38" formatCode="#,##0_ ">
                  <c:v>177335</c:v>
                </c:pt>
                <c:pt idx="39" formatCode="#,##0_ ">
                  <c:v>181902</c:v>
                </c:pt>
                <c:pt idx="40" formatCode="#,##0_ ">
                  <c:v>187400</c:v>
                </c:pt>
                <c:pt idx="41" formatCode="#,##0_ ">
                  <c:v>193831</c:v>
                </c:pt>
                <c:pt idx="42" formatCode="#,##0_ ">
                  <c:v>202652</c:v>
                </c:pt>
                <c:pt idx="43" formatCode="#,##0_ ">
                  <c:v>207658</c:v>
                </c:pt>
                <c:pt idx="44" formatCode="#,##0_ ">
                  <c:v>210425</c:v>
                </c:pt>
                <c:pt idx="45" formatCode="#,##0_ ">
                  <c:v>212561</c:v>
                </c:pt>
                <c:pt idx="46" formatCode="#,##0_ ">
                  <c:v>214811</c:v>
                </c:pt>
                <c:pt idx="47" formatCode="#,##0_ ">
                  <c:v>217702</c:v>
                </c:pt>
                <c:pt idx="48" formatCode="#,##0_ ">
                  <c:v>220028</c:v>
                </c:pt>
                <c:pt idx="49" formatCode="#,##0_ ">
                  <c:v>222155</c:v>
                </c:pt>
                <c:pt idx="50" formatCode="#,##0_ ">
                  <c:v>222944</c:v>
                </c:pt>
                <c:pt idx="51" formatCode="#,##0_ ">
                  <c:v>223582</c:v>
                </c:pt>
                <c:pt idx="52" formatCode="#,##0_ ">
                  <c:v>227282</c:v>
                </c:pt>
                <c:pt idx="53" formatCode="#,##0_ ">
                  <c:v>227962</c:v>
                </c:pt>
                <c:pt idx="54" formatCode="#,##0_ ">
                  <c:v>228422</c:v>
                </c:pt>
                <c:pt idx="55" formatCode="#,##0_ ">
                  <c:v>216660</c:v>
                </c:pt>
                <c:pt idx="56" formatCode="#,##0_ ">
                  <c:v>217494</c:v>
                </c:pt>
                <c:pt idx="57" formatCode="#,##0_ ">
                  <c:v>218190</c:v>
                </c:pt>
                <c:pt idx="58" formatCode="#,##0_ ">
                  <c:v>218944</c:v>
                </c:pt>
                <c:pt idx="59" formatCode="#,##0_ ">
                  <c:v>219441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D04-4311-9721-D43EA6929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6923839"/>
        <c:axId val="444593327"/>
      </c:lineChart>
      <c:dateAx>
        <c:axId val="576923839"/>
        <c:scaling>
          <c:orientation val="minMax"/>
        </c:scaling>
        <c:delete val="0"/>
        <c:axPos val="b"/>
        <c:numFmt formatCode="yyyy/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1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44593327"/>
        <c:crosses val="autoZero"/>
        <c:auto val="1"/>
        <c:lblOffset val="100"/>
        <c:baseTimeUnit val="days"/>
      </c:dateAx>
      <c:valAx>
        <c:axId val="444593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5769238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/>
              <a:t>업종별 </a:t>
            </a:r>
            <a:r>
              <a:rPr lang="en-US" altLang="ko-KR"/>
              <a:t>RA</a:t>
            </a:r>
            <a:r>
              <a:rPr lang="ko-KR" altLang="en-US"/>
              <a:t>운용금액</a:t>
            </a:r>
            <a:endParaRPr lang="ko-K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시장규모추이!$A$23</c:f>
              <c:strCache>
                <c:ptCount val="1"/>
                <c:pt idx="0">
                  <c:v>증권사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시장규모추이!$B$22:$BI$22</c:f>
              <c:numCache>
                <c:formatCode>yyyy/mm</c:formatCode>
                <c:ptCount val="60"/>
                <c:pt idx="0">
                  <c:v>42978</c:v>
                </c:pt>
                <c:pt idx="1">
                  <c:v>43008</c:v>
                </c:pt>
                <c:pt idx="2">
                  <c:v>43039</c:v>
                </c:pt>
                <c:pt idx="3">
                  <c:v>43069</c:v>
                </c:pt>
                <c:pt idx="4">
                  <c:v>43100</c:v>
                </c:pt>
                <c:pt idx="5">
                  <c:v>43131</c:v>
                </c:pt>
                <c:pt idx="6">
                  <c:v>43159</c:v>
                </c:pt>
                <c:pt idx="7">
                  <c:v>43190</c:v>
                </c:pt>
                <c:pt idx="8">
                  <c:v>43220</c:v>
                </c:pt>
                <c:pt idx="9">
                  <c:v>43251</c:v>
                </c:pt>
                <c:pt idx="10">
                  <c:v>43281</c:v>
                </c:pt>
                <c:pt idx="11">
                  <c:v>43312</c:v>
                </c:pt>
                <c:pt idx="12">
                  <c:v>43343</c:v>
                </c:pt>
                <c:pt idx="13">
                  <c:v>43373</c:v>
                </c:pt>
                <c:pt idx="14">
                  <c:v>43404</c:v>
                </c:pt>
                <c:pt idx="15">
                  <c:v>43434</c:v>
                </c:pt>
                <c:pt idx="16">
                  <c:v>43465</c:v>
                </c:pt>
                <c:pt idx="17">
                  <c:v>43496</c:v>
                </c:pt>
                <c:pt idx="18">
                  <c:v>43524</c:v>
                </c:pt>
                <c:pt idx="19">
                  <c:v>43555</c:v>
                </c:pt>
                <c:pt idx="20">
                  <c:v>43585</c:v>
                </c:pt>
                <c:pt idx="21">
                  <c:v>43616</c:v>
                </c:pt>
                <c:pt idx="22">
                  <c:v>43646</c:v>
                </c:pt>
                <c:pt idx="23">
                  <c:v>43677</c:v>
                </c:pt>
                <c:pt idx="24">
                  <c:v>43708</c:v>
                </c:pt>
                <c:pt idx="25">
                  <c:v>43738</c:v>
                </c:pt>
                <c:pt idx="26">
                  <c:v>43769</c:v>
                </c:pt>
                <c:pt idx="27">
                  <c:v>43799</c:v>
                </c:pt>
                <c:pt idx="28">
                  <c:v>43830</c:v>
                </c:pt>
                <c:pt idx="29">
                  <c:v>43861</c:v>
                </c:pt>
                <c:pt idx="30">
                  <c:v>43889</c:v>
                </c:pt>
                <c:pt idx="31">
                  <c:v>43921</c:v>
                </c:pt>
                <c:pt idx="32">
                  <c:v>43951</c:v>
                </c:pt>
                <c:pt idx="33">
                  <c:v>43982</c:v>
                </c:pt>
                <c:pt idx="34">
                  <c:v>44012</c:v>
                </c:pt>
                <c:pt idx="35">
                  <c:v>44043</c:v>
                </c:pt>
                <c:pt idx="36">
                  <c:v>44074</c:v>
                </c:pt>
                <c:pt idx="37">
                  <c:v>44104</c:v>
                </c:pt>
                <c:pt idx="38">
                  <c:v>44135</c:v>
                </c:pt>
                <c:pt idx="39">
                  <c:v>44165</c:v>
                </c:pt>
                <c:pt idx="40">
                  <c:v>44196</c:v>
                </c:pt>
                <c:pt idx="41">
                  <c:v>44227</c:v>
                </c:pt>
                <c:pt idx="42">
                  <c:v>44255</c:v>
                </c:pt>
                <c:pt idx="43">
                  <c:v>44286</c:v>
                </c:pt>
                <c:pt idx="44">
                  <c:v>44316</c:v>
                </c:pt>
                <c:pt idx="45">
                  <c:v>44347</c:v>
                </c:pt>
                <c:pt idx="46">
                  <c:v>44377</c:v>
                </c:pt>
                <c:pt idx="47">
                  <c:v>44408</c:v>
                </c:pt>
                <c:pt idx="48">
                  <c:v>44439</c:v>
                </c:pt>
                <c:pt idx="49">
                  <c:v>44469</c:v>
                </c:pt>
                <c:pt idx="50">
                  <c:v>44500</c:v>
                </c:pt>
                <c:pt idx="51">
                  <c:v>44530</c:v>
                </c:pt>
                <c:pt idx="52">
                  <c:v>44561</c:v>
                </c:pt>
                <c:pt idx="53">
                  <c:v>44592</c:v>
                </c:pt>
                <c:pt idx="54">
                  <c:v>44620</c:v>
                </c:pt>
                <c:pt idx="55">
                  <c:v>44651</c:v>
                </c:pt>
                <c:pt idx="56">
                  <c:v>44681</c:v>
                </c:pt>
                <c:pt idx="57">
                  <c:v>44712</c:v>
                </c:pt>
                <c:pt idx="58">
                  <c:v>44742</c:v>
                </c:pt>
                <c:pt idx="59">
                  <c:v>44773</c:v>
                </c:pt>
              </c:numCache>
            </c:numRef>
          </c:cat>
          <c:val>
            <c:numRef>
              <c:f>시장규모추이!$B$23:$BI$23</c:f>
              <c:numCache>
                <c:formatCode>_-* #,##0.0_-;\-* #,##0.0_-;_-* "-"_-;_-@_-</c:formatCode>
                <c:ptCount val="60"/>
                <c:pt idx="0">
                  <c:v>5.6000000000000005</c:v>
                </c:pt>
                <c:pt idx="1">
                  <c:v>13.499999999999998</c:v>
                </c:pt>
                <c:pt idx="2">
                  <c:v>16.5</c:v>
                </c:pt>
                <c:pt idx="3">
                  <c:v>19.2</c:v>
                </c:pt>
                <c:pt idx="4">
                  <c:v>19.900000000000002</c:v>
                </c:pt>
                <c:pt idx="5">
                  <c:v>28.099999999999998</c:v>
                </c:pt>
                <c:pt idx="6">
                  <c:v>28.799999999999994</c:v>
                </c:pt>
                <c:pt idx="7">
                  <c:v>30.099999999999994</c:v>
                </c:pt>
                <c:pt idx="8">
                  <c:v>48.100000000000009</c:v>
                </c:pt>
                <c:pt idx="9">
                  <c:v>56.900000000000013</c:v>
                </c:pt>
                <c:pt idx="10">
                  <c:v>65.5</c:v>
                </c:pt>
                <c:pt idx="11">
                  <c:v>73.8</c:v>
                </c:pt>
                <c:pt idx="12">
                  <c:v>75.500000000000014</c:v>
                </c:pt>
                <c:pt idx="13">
                  <c:v>73.900000000000006</c:v>
                </c:pt>
                <c:pt idx="14">
                  <c:v>75.399999999999991</c:v>
                </c:pt>
                <c:pt idx="15">
                  <c:v>76.899999999999991</c:v>
                </c:pt>
                <c:pt idx="16">
                  <c:v>69.199999999999989</c:v>
                </c:pt>
                <c:pt idx="17">
                  <c:v>68.199999999999989</c:v>
                </c:pt>
                <c:pt idx="18">
                  <c:v>68.799999999999983</c:v>
                </c:pt>
                <c:pt idx="19">
                  <c:v>68.499999999999986</c:v>
                </c:pt>
                <c:pt idx="20">
                  <c:v>64.899999999999991</c:v>
                </c:pt>
                <c:pt idx="21">
                  <c:v>56.5</c:v>
                </c:pt>
                <c:pt idx="22">
                  <c:v>54.4</c:v>
                </c:pt>
                <c:pt idx="23">
                  <c:v>50.20000000000001</c:v>
                </c:pt>
                <c:pt idx="24">
                  <c:v>50.2</c:v>
                </c:pt>
                <c:pt idx="25">
                  <c:v>49.2</c:v>
                </c:pt>
                <c:pt idx="26">
                  <c:v>52.2</c:v>
                </c:pt>
                <c:pt idx="27">
                  <c:v>50.5</c:v>
                </c:pt>
                <c:pt idx="28">
                  <c:v>56</c:v>
                </c:pt>
                <c:pt idx="29">
                  <c:v>57.5</c:v>
                </c:pt>
                <c:pt idx="30">
                  <c:v>64.2</c:v>
                </c:pt>
                <c:pt idx="31">
                  <c:v>54.4</c:v>
                </c:pt>
                <c:pt idx="32">
                  <c:v>57.1</c:v>
                </c:pt>
                <c:pt idx="33">
                  <c:v>59.3</c:v>
                </c:pt>
                <c:pt idx="34">
                  <c:v>57.5</c:v>
                </c:pt>
                <c:pt idx="35">
                  <c:v>55.9</c:v>
                </c:pt>
                <c:pt idx="36">
                  <c:v>57.2</c:v>
                </c:pt>
                <c:pt idx="37">
                  <c:v>56.2</c:v>
                </c:pt>
                <c:pt idx="38">
                  <c:v>56.1</c:v>
                </c:pt>
                <c:pt idx="39">
                  <c:v>55</c:v>
                </c:pt>
                <c:pt idx="40">
                  <c:v>58.2</c:v>
                </c:pt>
                <c:pt idx="41" formatCode="#,##0.0_ ">
                  <c:v>52.9</c:v>
                </c:pt>
                <c:pt idx="42" formatCode="#,##0.0_ ">
                  <c:v>50.5</c:v>
                </c:pt>
                <c:pt idx="43" formatCode="#,##0.0_ ">
                  <c:v>47.4</c:v>
                </c:pt>
                <c:pt idx="44" formatCode="#,##0.0_ ">
                  <c:v>48.8</c:v>
                </c:pt>
                <c:pt idx="45" formatCode="#,##0.0_ ">
                  <c:v>48.5</c:v>
                </c:pt>
                <c:pt idx="46" formatCode="#,##0.0_ ">
                  <c:v>50.1</c:v>
                </c:pt>
                <c:pt idx="47" formatCode="#,##0.0_ ">
                  <c:v>56.18</c:v>
                </c:pt>
                <c:pt idx="48" formatCode="#,##0.0_ ">
                  <c:v>53.629999999999995</c:v>
                </c:pt>
                <c:pt idx="49" formatCode="#,##0.0_ ">
                  <c:v>52.5</c:v>
                </c:pt>
                <c:pt idx="50" formatCode="#,##0.0_ ">
                  <c:v>53.2</c:v>
                </c:pt>
                <c:pt idx="51" formatCode="#,##0.0_ ">
                  <c:v>53.5</c:v>
                </c:pt>
                <c:pt idx="52" formatCode="#,##0.0_ ">
                  <c:v>55.300000000000004</c:v>
                </c:pt>
                <c:pt idx="53" formatCode="#,##0.0_ ">
                  <c:v>52.9</c:v>
                </c:pt>
                <c:pt idx="54" formatCode="#,##0.0_ ">
                  <c:v>54</c:v>
                </c:pt>
                <c:pt idx="55" formatCode="#,##0.0_ ">
                  <c:v>55.63000000000001</c:v>
                </c:pt>
                <c:pt idx="56" formatCode="#,##0.0_ ">
                  <c:v>55.7</c:v>
                </c:pt>
                <c:pt idx="57" formatCode="#,##0.0_ ">
                  <c:v>79.2</c:v>
                </c:pt>
                <c:pt idx="58" formatCode="#,##0.0_ ">
                  <c:v>76.400000000000006</c:v>
                </c:pt>
                <c:pt idx="59" formatCode="#,##0.0_ ">
                  <c:v>72.8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94-4EFE-9BBE-867139A7663A}"/>
            </c:ext>
          </c:extLst>
        </c:ser>
        <c:ser>
          <c:idx val="1"/>
          <c:order val="1"/>
          <c:tx>
            <c:strRef>
              <c:f>시장규모추이!$A$24</c:f>
              <c:strCache>
                <c:ptCount val="1"/>
                <c:pt idx="0">
                  <c:v>자산운용사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시장규모추이!$B$22:$BI$22</c:f>
              <c:numCache>
                <c:formatCode>yyyy/mm</c:formatCode>
                <c:ptCount val="60"/>
                <c:pt idx="0">
                  <c:v>42978</c:v>
                </c:pt>
                <c:pt idx="1">
                  <c:v>43008</c:v>
                </c:pt>
                <c:pt idx="2">
                  <c:v>43039</c:v>
                </c:pt>
                <c:pt idx="3">
                  <c:v>43069</c:v>
                </c:pt>
                <c:pt idx="4">
                  <c:v>43100</c:v>
                </c:pt>
                <c:pt idx="5">
                  <c:v>43131</c:v>
                </c:pt>
                <c:pt idx="6">
                  <c:v>43159</c:v>
                </c:pt>
                <c:pt idx="7">
                  <c:v>43190</c:v>
                </c:pt>
                <c:pt idx="8">
                  <c:v>43220</c:v>
                </c:pt>
                <c:pt idx="9">
                  <c:v>43251</c:v>
                </c:pt>
                <c:pt idx="10">
                  <c:v>43281</c:v>
                </c:pt>
                <c:pt idx="11">
                  <c:v>43312</c:v>
                </c:pt>
                <c:pt idx="12">
                  <c:v>43343</c:v>
                </c:pt>
                <c:pt idx="13">
                  <c:v>43373</c:v>
                </c:pt>
                <c:pt idx="14">
                  <c:v>43404</c:v>
                </c:pt>
                <c:pt idx="15">
                  <c:v>43434</c:v>
                </c:pt>
                <c:pt idx="16">
                  <c:v>43465</c:v>
                </c:pt>
                <c:pt idx="17">
                  <c:v>43496</c:v>
                </c:pt>
                <c:pt idx="18">
                  <c:v>43524</c:v>
                </c:pt>
                <c:pt idx="19">
                  <c:v>43555</c:v>
                </c:pt>
                <c:pt idx="20">
                  <c:v>43585</c:v>
                </c:pt>
                <c:pt idx="21">
                  <c:v>43616</c:v>
                </c:pt>
                <c:pt idx="22">
                  <c:v>43646</c:v>
                </c:pt>
                <c:pt idx="23">
                  <c:v>43677</c:v>
                </c:pt>
                <c:pt idx="24">
                  <c:v>43708</c:v>
                </c:pt>
                <c:pt idx="25">
                  <c:v>43738</c:v>
                </c:pt>
                <c:pt idx="26">
                  <c:v>43769</c:v>
                </c:pt>
                <c:pt idx="27">
                  <c:v>43799</c:v>
                </c:pt>
                <c:pt idx="28">
                  <c:v>43830</c:v>
                </c:pt>
                <c:pt idx="29">
                  <c:v>43861</c:v>
                </c:pt>
                <c:pt idx="30">
                  <c:v>43889</c:v>
                </c:pt>
                <c:pt idx="31">
                  <c:v>43921</c:v>
                </c:pt>
                <c:pt idx="32">
                  <c:v>43951</c:v>
                </c:pt>
                <c:pt idx="33">
                  <c:v>43982</c:v>
                </c:pt>
                <c:pt idx="34">
                  <c:v>44012</c:v>
                </c:pt>
                <c:pt idx="35">
                  <c:v>44043</c:v>
                </c:pt>
                <c:pt idx="36">
                  <c:v>44074</c:v>
                </c:pt>
                <c:pt idx="37">
                  <c:v>44104</c:v>
                </c:pt>
                <c:pt idx="38">
                  <c:v>44135</c:v>
                </c:pt>
                <c:pt idx="39">
                  <c:v>44165</c:v>
                </c:pt>
                <c:pt idx="40">
                  <c:v>44196</c:v>
                </c:pt>
                <c:pt idx="41">
                  <c:v>44227</c:v>
                </c:pt>
                <c:pt idx="42">
                  <c:v>44255</c:v>
                </c:pt>
                <c:pt idx="43">
                  <c:v>44286</c:v>
                </c:pt>
                <c:pt idx="44">
                  <c:v>44316</c:v>
                </c:pt>
                <c:pt idx="45">
                  <c:v>44347</c:v>
                </c:pt>
                <c:pt idx="46">
                  <c:v>44377</c:v>
                </c:pt>
                <c:pt idx="47">
                  <c:v>44408</c:v>
                </c:pt>
                <c:pt idx="48">
                  <c:v>44439</c:v>
                </c:pt>
                <c:pt idx="49">
                  <c:v>44469</c:v>
                </c:pt>
                <c:pt idx="50">
                  <c:v>44500</c:v>
                </c:pt>
                <c:pt idx="51">
                  <c:v>44530</c:v>
                </c:pt>
                <c:pt idx="52">
                  <c:v>44561</c:v>
                </c:pt>
                <c:pt idx="53">
                  <c:v>44592</c:v>
                </c:pt>
                <c:pt idx="54">
                  <c:v>44620</c:v>
                </c:pt>
                <c:pt idx="55">
                  <c:v>44651</c:v>
                </c:pt>
                <c:pt idx="56">
                  <c:v>44681</c:v>
                </c:pt>
                <c:pt idx="57">
                  <c:v>44712</c:v>
                </c:pt>
                <c:pt idx="58">
                  <c:v>44742</c:v>
                </c:pt>
                <c:pt idx="59">
                  <c:v>44773</c:v>
                </c:pt>
              </c:numCache>
            </c:numRef>
          </c:cat>
          <c:val>
            <c:numRef>
              <c:f>시장규모추이!$B$24:$BI$24</c:f>
              <c:numCache>
                <c:formatCode>_-* #,##0.0_-;\-* #,##0.0_-;_-* "-"_-;_-@_-</c:formatCode>
                <c:ptCount val="60"/>
                <c:pt idx="0">
                  <c:v>5.8000000000000007</c:v>
                </c:pt>
                <c:pt idx="1">
                  <c:v>5.8999999999999995</c:v>
                </c:pt>
                <c:pt idx="2">
                  <c:v>3.4000000000000004</c:v>
                </c:pt>
                <c:pt idx="3">
                  <c:v>3.4000000000000004</c:v>
                </c:pt>
                <c:pt idx="4">
                  <c:v>3.4000000000000004</c:v>
                </c:pt>
                <c:pt idx="5">
                  <c:v>4.3</c:v>
                </c:pt>
                <c:pt idx="6">
                  <c:v>4.3</c:v>
                </c:pt>
                <c:pt idx="7">
                  <c:v>4.3</c:v>
                </c:pt>
                <c:pt idx="8">
                  <c:v>3.9</c:v>
                </c:pt>
                <c:pt idx="9">
                  <c:v>3.3</c:v>
                </c:pt>
                <c:pt idx="10">
                  <c:v>3</c:v>
                </c:pt>
                <c:pt idx="11">
                  <c:v>2.5</c:v>
                </c:pt>
                <c:pt idx="12">
                  <c:v>2.4</c:v>
                </c:pt>
                <c:pt idx="13">
                  <c:v>2.4</c:v>
                </c:pt>
                <c:pt idx="14">
                  <c:v>2.4</c:v>
                </c:pt>
                <c:pt idx="15">
                  <c:v>2.4</c:v>
                </c:pt>
                <c:pt idx="16">
                  <c:v>2.0999999999999996</c:v>
                </c:pt>
                <c:pt idx="17">
                  <c:v>2.0999999999999996</c:v>
                </c:pt>
                <c:pt idx="18">
                  <c:v>2.0999999999999996</c:v>
                </c:pt>
                <c:pt idx="19">
                  <c:v>1.9</c:v>
                </c:pt>
                <c:pt idx="20">
                  <c:v>4</c:v>
                </c:pt>
                <c:pt idx="21">
                  <c:v>6.3</c:v>
                </c:pt>
                <c:pt idx="22">
                  <c:v>9.8000000000000007</c:v>
                </c:pt>
                <c:pt idx="23">
                  <c:v>22.899999999999995</c:v>
                </c:pt>
                <c:pt idx="24">
                  <c:v>24.7</c:v>
                </c:pt>
                <c:pt idx="25">
                  <c:v>28.900000000000002</c:v>
                </c:pt>
                <c:pt idx="26">
                  <c:v>32.200000000000003</c:v>
                </c:pt>
                <c:pt idx="27">
                  <c:v>35.299999999999997</c:v>
                </c:pt>
                <c:pt idx="28">
                  <c:v>43.4</c:v>
                </c:pt>
                <c:pt idx="29">
                  <c:v>55.2</c:v>
                </c:pt>
                <c:pt idx="30">
                  <c:v>71.7</c:v>
                </c:pt>
                <c:pt idx="31">
                  <c:v>72.099999999999994</c:v>
                </c:pt>
                <c:pt idx="32">
                  <c:v>118.80000000000001</c:v>
                </c:pt>
                <c:pt idx="33">
                  <c:v>135.1</c:v>
                </c:pt>
                <c:pt idx="34">
                  <c:v>163.6</c:v>
                </c:pt>
                <c:pt idx="35">
                  <c:v>196.26</c:v>
                </c:pt>
                <c:pt idx="36">
                  <c:v>235</c:v>
                </c:pt>
                <c:pt idx="37">
                  <c:v>252.32</c:v>
                </c:pt>
                <c:pt idx="38">
                  <c:v>258.89999999999998</c:v>
                </c:pt>
                <c:pt idx="39">
                  <c:v>284.26</c:v>
                </c:pt>
                <c:pt idx="40">
                  <c:v>324</c:v>
                </c:pt>
                <c:pt idx="41" formatCode="#,##0.0_ ">
                  <c:v>323.89999999999998</c:v>
                </c:pt>
                <c:pt idx="42" formatCode="#,##0.0_ ">
                  <c:v>368.1</c:v>
                </c:pt>
                <c:pt idx="43" formatCode="#,##0.0_ ">
                  <c:v>389</c:v>
                </c:pt>
                <c:pt idx="44" formatCode="#,##0.0_ ">
                  <c:v>445.4</c:v>
                </c:pt>
                <c:pt idx="45" formatCode="#,##0.0_ ">
                  <c:v>484.2</c:v>
                </c:pt>
                <c:pt idx="46" formatCode="#,##0.0_ ">
                  <c:v>551.5</c:v>
                </c:pt>
                <c:pt idx="47" formatCode="#,##0.0_ ">
                  <c:v>667.3</c:v>
                </c:pt>
                <c:pt idx="48" formatCode="#,##0.0_ ">
                  <c:v>770.68000000000006</c:v>
                </c:pt>
                <c:pt idx="49" formatCode="#,##0.0_ ">
                  <c:v>828.3</c:v>
                </c:pt>
                <c:pt idx="50" formatCode="#,##0.0_ ">
                  <c:v>830.6</c:v>
                </c:pt>
                <c:pt idx="51" formatCode="#,##0.0_ ">
                  <c:v>958.3</c:v>
                </c:pt>
                <c:pt idx="52" formatCode="#,##0.0_ ">
                  <c:v>1050.0999999999999</c:v>
                </c:pt>
                <c:pt idx="53" formatCode="#,##0.0_ ">
                  <c:v>1145.1400000000001</c:v>
                </c:pt>
                <c:pt idx="54" formatCode="#,##0.0_ ">
                  <c:v>1157.5999999999999</c:v>
                </c:pt>
                <c:pt idx="55" formatCode="#,##0.0_ ">
                  <c:v>1186.0200000000002</c:v>
                </c:pt>
                <c:pt idx="56" formatCode="#,##0.0_ ">
                  <c:v>1179.2</c:v>
                </c:pt>
                <c:pt idx="57" formatCode="#,##0.0_ ">
                  <c:v>1151.31</c:v>
                </c:pt>
                <c:pt idx="58" formatCode="#,##0.0_ ">
                  <c:v>1132.3500000000001</c:v>
                </c:pt>
                <c:pt idx="59" formatCode="#,##0.0_ ">
                  <c:v>1141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94-4EFE-9BBE-867139A7663A}"/>
            </c:ext>
          </c:extLst>
        </c:ser>
        <c:ser>
          <c:idx val="2"/>
          <c:order val="2"/>
          <c:tx>
            <c:strRef>
              <c:f>시장규모추이!$A$25</c:f>
              <c:strCache>
                <c:ptCount val="1"/>
                <c:pt idx="0">
                  <c:v>자문일임사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시장규모추이!$B$22:$BI$22</c:f>
              <c:numCache>
                <c:formatCode>yyyy/mm</c:formatCode>
                <c:ptCount val="60"/>
                <c:pt idx="0">
                  <c:v>42978</c:v>
                </c:pt>
                <c:pt idx="1">
                  <c:v>43008</c:v>
                </c:pt>
                <c:pt idx="2">
                  <c:v>43039</c:v>
                </c:pt>
                <c:pt idx="3">
                  <c:v>43069</c:v>
                </c:pt>
                <c:pt idx="4">
                  <c:v>43100</c:v>
                </c:pt>
                <c:pt idx="5">
                  <c:v>43131</c:v>
                </c:pt>
                <c:pt idx="6">
                  <c:v>43159</c:v>
                </c:pt>
                <c:pt idx="7">
                  <c:v>43190</c:v>
                </c:pt>
                <c:pt idx="8">
                  <c:v>43220</c:v>
                </c:pt>
                <c:pt idx="9">
                  <c:v>43251</c:v>
                </c:pt>
                <c:pt idx="10">
                  <c:v>43281</c:v>
                </c:pt>
                <c:pt idx="11">
                  <c:v>43312</c:v>
                </c:pt>
                <c:pt idx="12">
                  <c:v>43343</c:v>
                </c:pt>
                <c:pt idx="13">
                  <c:v>43373</c:v>
                </c:pt>
                <c:pt idx="14">
                  <c:v>43404</c:v>
                </c:pt>
                <c:pt idx="15">
                  <c:v>43434</c:v>
                </c:pt>
                <c:pt idx="16">
                  <c:v>43465</c:v>
                </c:pt>
                <c:pt idx="17">
                  <c:v>43496</c:v>
                </c:pt>
                <c:pt idx="18">
                  <c:v>43524</c:v>
                </c:pt>
                <c:pt idx="19">
                  <c:v>43555</c:v>
                </c:pt>
                <c:pt idx="20">
                  <c:v>43585</c:v>
                </c:pt>
                <c:pt idx="21">
                  <c:v>43616</c:v>
                </c:pt>
                <c:pt idx="22">
                  <c:v>43646</c:v>
                </c:pt>
                <c:pt idx="23">
                  <c:v>43677</c:v>
                </c:pt>
                <c:pt idx="24">
                  <c:v>43708</c:v>
                </c:pt>
                <c:pt idx="25">
                  <c:v>43738</c:v>
                </c:pt>
                <c:pt idx="26">
                  <c:v>43769</c:v>
                </c:pt>
                <c:pt idx="27">
                  <c:v>43799</c:v>
                </c:pt>
                <c:pt idx="28">
                  <c:v>43830</c:v>
                </c:pt>
                <c:pt idx="29">
                  <c:v>43861</c:v>
                </c:pt>
                <c:pt idx="30">
                  <c:v>43889</c:v>
                </c:pt>
                <c:pt idx="31">
                  <c:v>43921</c:v>
                </c:pt>
                <c:pt idx="32">
                  <c:v>43951</c:v>
                </c:pt>
                <c:pt idx="33">
                  <c:v>43982</c:v>
                </c:pt>
                <c:pt idx="34">
                  <c:v>44012</c:v>
                </c:pt>
                <c:pt idx="35">
                  <c:v>44043</c:v>
                </c:pt>
                <c:pt idx="36">
                  <c:v>44074</c:v>
                </c:pt>
                <c:pt idx="37">
                  <c:v>44104</c:v>
                </c:pt>
                <c:pt idx="38">
                  <c:v>44135</c:v>
                </c:pt>
                <c:pt idx="39">
                  <c:v>44165</c:v>
                </c:pt>
                <c:pt idx="40">
                  <c:v>44196</c:v>
                </c:pt>
                <c:pt idx="41">
                  <c:v>44227</c:v>
                </c:pt>
                <c:pt idx="42">
                  <c:v>44255</c:v>
                </c:pt>
                <c:pt idx="43">
                  <c:v>44286</c:v>
                </c:pt>
                <c:pt idx="44">
                  <c:v>44316</c:v>
                </c:pt>
                <c:pt idx="45">
                  <c:v>44347</c:v>
                </c:pt>
                <c:pt idx="46">
                  <c:v>44377</c:v>
                </c:pt>
                <c:pt idx="47">
                  <c:v>44408</c:v>
                </c:pt>
                <c:pt idx="48">
                  <c:v>44439</c:v>
                </c:pt>
                <c:pt idx="49">
                  <c:v>44469</c:v>
                </c:pt>
                <c:pt idx="50">
                  <c:v>44500</c:v>
                </c:pt>
                <c:pt idx="51">
                  <c:v>44530</c:v>
                </c:pt>
                <c:pt idx="52">
                  <c:v>44561</c:v>
                </c:pt>
                <c:pt idx="53">
                  <c:v>44592</c:v>
                </c:pt>
                <c:pt idx="54">
                  <c:v>44620</c:v>
                </c:pt>
                <c:pt idx="55">
                  <c:v>44651</c:v>
                </c:pt>
                <c:pt idx="56">
                  <c:v>44681</c:v>
                </c:pt>
                <c:pt idx="57">
                  <c:v>44712</c:v>
                </c:pt>
                <c:pt idx="58">
                  <c:v>44742</c:v>
                </c:pt>
                <c:pt idx="59">
                  <c:v>44773</c:v>
                </c:pt>
              </c:numCache>
            </c:numRef>
          </c:cat>
          <c:val>
            <c:numRef>
              <c:f>시장규모추이!$B$25:$BI$25</c:f>
              <c:numCache>
                <c:formatCode>_-* #,##0.0_-;\-* #,##0.0_-;_-* "-"_-;_-@_-</c:formatCode>
                <c:ptCount val="60"/>
                <c:pt idx="0">
                  <c:v>40</c:v>
                </c:pt>
                <c:pt idx="1">
                  <c:v>42</c:v>
                </c:pt>
                <c:pt idx="2">
                  <c:v>40</c:v>
                </c:pt>
                <c:pt idx="3">
                  <c:v>40.799999999999997</c:v>
                </c:pt>
                <c:pt idx="4">
                  <c:v>40.1</c:v>
                </c:pt>
                <c:pt idx="5">
                  <c:v>39.200000000000003</c:v>
                </c:pt>
                <c:pt idx="6">
                  <c:v>38.4</c:v>
                </c:pt>
                <c:pt idx="7">
                  <c:v>30.8</c:v>
                </c:pt>
                <c:pt idx="8">
                  <c:v>32.800000000000004</c:v>
                </c:pt>
                <c:pt idx="9">
                  <c:v>31.1</c:v>
                </c:pt>
                <c:pt idx="10">
                  <c:v>25.400000000000002</c:v>
                </c:pt>
                <c:pt idx="11">
                  <c:v>24.9</c:v>
                </c:pt>
                <c:pt idx="12">
                  <c:v>24.400000000000006</c:v>
                </c:pt>
                <c:pt idx="13">
                  <c:v>22.200000000000003</c:v>
                </c:pt>
                <c:pt idx="14">
                  <c:v>17.300000000000004</c:v>
                </c:pt>
                <c:pt idx="15">
                  <c:v>17.599999999999998</c:v>
                </c:pt>
                <c:pt idx="16">
                  <c:v>15.799999999999997</c:v>
                </c:pt>
                <c:pt idx="17">
                  <c:v>16.340000000000003</c:v>
                </c:pt>
                <c:pt idx="18">
                  <c:v>14.960000000000003</c:v>
                </c:pt>
                <c:pt idx="19">
                  <c:v>15.120000000000005</c:v>
                </c:pt>
                <c:pt idx="20">
                  <c:v>14.840000000000002</c:v>
                </c:pt>
                <c:pt idx="21">
                  <c:v>14.1</c:v>
                </c:pt>
                <c:pt idx="22">
                  <c:v>13.9</c:v>
                </c:pt>
                <c:pt idx="23">
                  <c:v>14</c:v>
                </c:pt>
                <c:pt idx="24">
                  <c:v>12</c:v>
                </c:pt>
                <c:pt idx="25">
                  <c:v>11.7</c:v>
                </c:pt>
                <c:pt idx="26">
                  <c:v>10.7</c:v>
                </c:pt>
                <c:pt idx="27">
                  <c:v>10.3</c:v>
                </c:pt>
                <c:pt idx="28">
                  <c:v>4.3</c:v>
                </c:pt>
                <c:pt idx="29">
                  <c:v>4.0999999999999996</c:v>
                </c:pt>
                <c:pt idx="30">
                  <c:v>2.6</c:v>
                </c:pt>
                <c:pt idx="31">
                  <c:v>2.4</c:v>
                </c:pt>
                <c:pt idx="32">
                  <c:v>2.1</c:v>
                </c:pt>
                <c:pt idx="33">
                  <c:v>1.5</c:v>
                </c:pt>
                <c:pt idx="34">
                  <c:v>1.4</c:v>
                </c:pt>
                <c:pt idx="35">
                  <c:v>1.5</c:v>
                </c:pt>
                <c:pt idx="36">
                  <c:v>1.5</c:v>
                </c:pt>
                <c:pt idx="37">
                  <c:v>0.2</c:v>
                </c:pt>
                <c:pt idx="38">
                  <c:v>0.2</c:v>
                </c:pt>
                <c:pt idx="39">
                  <c:v>0.2</c:v>
                </c:pt>
                <c:pt idx="40">
                  <c:v>0.2</c:v>
                </c:pt>
                <c:pt idx="41" formatCode="#,##0.0_ ">
                  <c:v>0.2</c:v>
                </c:pt>
                <c:pt idx="42" formatCode="#,##0.0_ ">
                  <c:v>0.2</c:v>
                </c:pt>
                <c:pt idx="43" formatCode="#,##0.0_ ">
                  <c:v>0.2</c:v>
                </c:pt>
                <c:pt idx="44" formatCode="#,##0.0_ ">
                  <c:v>226.5</c:v>
                </c:pt>
                <c:pt idx="45" formatCode="#,##0.0_ ">
                  <c:v>277.8</c:v>
                </c:pt>
                <c:pt idx="46" formatCode="#,##0.0_ ">
                  <c:v>304.10000000000002</c:v>
                </c:pt>
                <c:pt idx="47" formatCode="#,##0.0_ ">
                  <c:v>329.4</c:v>
                </c:pt>
                <c:pt idx="48" formatCode="#,##0.0_ ">
                  <c:v>377.4</c:v>
                </c:pt>
                <c:pt idx="49" formatCode="#,##0.0_ ">
                  <c:v>382.5</c:v>
                </c:pt>
                <c:pt idx="50" formatCode="#,##0.0_ ">
                  <c:v>429.5</c:v>
                </c:pt>
                <c:pt idx="51" formatCode="#,##0.0_ ">
                  <c:v>516.4</c:v>
                </c:pt>
                <c:pt idx="52" formatCode="#,##0.0_ ">
                  <c:v>526.29999999999995</c:v>
                </c:pt>
                <c:pt idx="53" formatCode="#,##0.0_ ">
                  <c:v>506.8</c:v>
                </c:pt>
                <c:pt idx="54" formatCode="#,##0.0_ ">
                  <c:v>620.4</c:v>
                </c:pt>
                <c:pt idx="55" formatCode="#,##0.0_ ">
                  <c:v>687.3</c:v>
                </c:pt>
                <c:pt idx="56" formatCode="#,##0.0_ ">
                  <c:v>674</c:v>
                </c:pt>
                <c:pt idx="57" formatCode="#,##0.0_ ">
                  <c:v>636.9</c:v>
                </c:pt>
                <c:pt idx="58" formatCode="#,##0.0_ ">
                  <c:v>608.6</c:v>
                </c:pt>
                <c:pt idx="59" formatCode="#,##0.0_ ">
                  <c:v>635.5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94-4EFE-9BBE-867139A766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1023471"/>
        <c:axId val="626528191"/>
      </c:lineChart>
      <c:lineChart>
        <c:grouping val="standard"/>
        <c:varyColors val="0"/>
        <c:ser>
          <c:idx val="3"/>
          <c:order val="3"/>
          <c:tx>
            <c:strRef>
              <c:f>시장규모추이!$A$26</c:f>
              <c:strCache>
                <c:ptCount val="1"/>
                <c:pt idx="0">
                  <c:v>은행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시장규모추이!$B$22:$BI$22</c:f>
              <c:numCache>
                <c:formatCode>yyyy/mm</c:formatCode>
                <c:ptCount val="60"/>
                <c:pt idx="0">
                  <c:v>42978</c:v>
                </c:pt>
                <c:pt idx="1">
                  <c:v>43008</c:v>
                </c:pt>
                <c:pt idx="2">
                  <c:v>43039</c:v>
                </c:pt>
                <c:pt idx="3">
                  <c:v>43069</c:v>
                </c:pt>
                <c:pt idx="4">
                  <c:v>43100</c:v>
                </c:pt>
                <c:pt idx="5">
                  <c:v>43131</c:v>
                </c:pt>
                <c:pt idx="6">
                  <c:v>43159</c:v>
                </c:pt>
                <c:pt idx="7">
                  <c:v>43190</c:v>
                </c:pt>
                <c:pt idx="8">
                  <c:v>43220</c:v>
                </c:pt>
                <c:pt idx="9">
                  <c:v>43251</c:v>
                </c:pt>
                <c:pt idx="10">
                  <c:v>43281</c:v>
                </c:pt>
                <c:pt idx="11">
                  <c:v>43312</c:v>
                </c:pt>
                <c:pt idx="12">
                  <c:v>43343</c:v>
                </c:pt>
                <c:pt idx="13">
                  <c:v>43373</c:v>
                </c:pt>
                <c:pt idx="14">
                  <c:v>43404</c:v>
                </c:pt>
                <c:pt idx="15">
                  <c:v>43434</c:v>
                </c:pt>
                <c:pt idx="16">
                  <c:v>43465</c:v>
                </c:pt>
                <c:pt idx="17">
                  <c:v>43496</c:v>
                </c:pt>
                <c:pt idx="18">
                  <c:v>43524</c:v>
                </c:pt>
                <c:pt idx="19">
                  <c:v>43555</c:v>
                </c:pt>
                <c:pt idx="20">
                  <c:v>43585</c:v>
                </c:pt>
                <c:pt idx="21">
                  <c:v>43616</c:v>
                </c:pt>
                <c:pt idx="22">
                  <c:v>43646</c:v>
                </c:pt>
                <c:pt idx="23">
                  <c:v>43677</c:v>
                </c:pt>
                <c:pt idx="24">
                  <c:v>43708</c:v>
                </c:pt>
                <c:pt idx="25">
                  <c:v>43738</c:v>
                </c:pt>
                <c:pt idx="26">
                  <c:v>43769</c:v>
                </c:pt>
                <c:pt idx="27">
                  <c:v>43799</c:v>
                </c:pt>
                <c:pt idx="28">
                  <c:v>43830</c:v>
                </c:pt>
                <c:pt idx="29">
                  <c:v>43861</c:v>
                </c:pt>
                <c:pt idx="30">
                  <c:v>43889</c:v>
                </c:pt>
                <c:pt idx="31">
                  <c:v>43921</c:v>
                </c:pt>
                <c:pt idx="32">
                  <c:v>43951</c:v>
                </c:pt>
                <c:pt idx="33">
                  <c:v>43982</c:v>
                </c:pt>
                <c:pt idx="34">
                  <c:v>44012</c:v>
                </c:pt>
                <c:pt idx="35">
                  <c:v>44043</c:v>
                </c:pt>
                <c:pt idx="36">
                  <c:v>44074</c:v>
                </c:pt>
                <c:pt idx="37">
                  <c:v>44104</c:v>
                </c:pt>
                <c:pt idx="38">
                  <c:v>44135</c:v>
                </c:pt>
                <c:pt idx="39">
                  <c:v>44165</c:v>
                </c:pt>
                <c:pt idx="40">
                  <c:v>44196</c:v>
                </c:pt>
                <c:pt idx="41">
                  <c:v>44227</c:v>
                </c:pt>
                <c:pt idx="42">
                  <c:v>44255</c:v>
                </c:pt>
                <c:pt idx="43">
                  <c:v>44286</c:v>
                </c:pt>
                <c:pt idx="44">
                  <c:v>44316</c:v>
                </c:pt>
                <c:pt idx="45">
                  <c:v>44347</c:v>
                </c:pt>
                <c:pt idx="46">
                  <c:v>44377</c:v>
                </c:pt>
                <c:pt idx="47">
                  <c:v>44408</c:v>
                </c:pt>
                <c:pt idx="48">
                  <c:v>44439</c:v>
                </c:pt>
                <c:pt idx="49">
                  <c:v>44469</c:v>
                </c:pt>
                <c:pt idx="50">
                  <c:v>44500</c:v>
                </c:pt>
                <c:pt idx="51">
                  <c:v>44530</c:v>
                </c:pt>
                <c:pt idx="52">
                  <c:v>44561</c:v>
                </c:pt>
                <c:pt idx="53">
                  <c:v>44592</c:v>
                </c:pt>
                <c:pt idx="54">
                  <c:v>44620</c:v>
                </c:pt>
                <c:pt idx="55">
                  <c:v>44651</c:v>
                </c:pt>
                <c:pt idx="56">
                  <c:v>44681</c:v>
                </c:pt>
                <c:pt idx="57">
                  <c:v>44712</c:v>
                </c:pt>
                <c:pt idx="58">
                  <c:v>44742</c:v>
                </c:pt>
                <c:pt idx="59">
                  <c:v>44773</c:v>
                </c:pt>
              </c:numCache>
            </c:numRef>
          </c:cat>
          <c:val>
            <c:numRef>
              <c:f>시장규모추이!$B$26:$BI$26</c:f>
              <c:numCache>
                <c:formatCode>_-* #,##0.0_-;\-* #,##0.0_-;_-* "-"_-;_-@_-</c:formatCode>
                <c:ptCount val="60"/>
                <c:pt idx="0">
                  <c:v>64.5</c:v>
                </c:pt>
                <c:pt idx="1">
                  <c:v>110.2</c:v>
                </c:pt>
                <c:pt idx="2">
                  <c:v>122</c:v>
                </c:pt>
                <c:pt idx="3">
                  <c:v>122</c:v>
                </c:pt>
                <c:pt idx="4">
                  <c:v>4156.1000000000004</c:v>
                </c:pt>
                <c:pt idx="5">
                  <c:v>4190</c:v>
                </c:pt>
                <c:pt idx="6">
                  <c:v>4187.7</c:v>
                </c:pt>
                <c:pt idx="7">
                  <c:v>5231.5</c:v>
                </c:pt>
                <c:pt idx="8">
                  <c:v>5540.3</c:v>
                </c:pt>
                <c:pt idx="9">
                  <c:v>5731</c:v>
                </c:pt>
                <c:pt idx="10">
                  <c:v>5904</c:v>
                </c:pt>
                <c:pt idx="11">
                  <c:v>5902.1</c:v>
                </c:pt>
                <c:pt idx="12">
                  <c:v>6198</c:v>
                </c:pt>
                <c:pt idx="13">
                  <c:v>6280</c:v>
                </c:pt>
                <c:pt idx="14">
                  <c:v>6307</c:v>
                </c:pt>
                <c:pt idx="15">
                  <c:v>6550</c:v>
                </c:pt>
                <c:pt idx="16">
                  <c:v>6640</c:v>
                </c:pt>
                <c:pt idx="17">
                  <c:v>6843.8</c:v>
                </c:pt>
                <c:pt idx="18">
                  <c:v>6953</c:v>
                </c:pt>
                <c:pt idx="19">
                  <c:v>7144</c:v>
                </c:pt>
                <c:pt idx="20">
                  <c:v>7271.8</c:v>
                </c:pt>
                <c:pt idx="21">
                  <c:v>7922.6</c:v>
                </c:pt>
                <c:pt idx="22">
                  <c:v>8371.5</c:v>
                </c:pt>
                <c:pt idx="23">
                  <c:v>8316</c:v>
                </c:pt>
                <c:pt idx="24">
                  <c:v>8689.4</c:v>
                </c:pt>
                <c:pt idx="25">
                  <c:v>8810.1</c:v>
                </c:pt>
                <c:pt idx="26">
                  <c:v>8958.7000000000007</c:v>
                </c:pt>
                <c:pt idx="27">
                  <c:v>9187.7999999999993</c:v>
                </c:pt>
                <c:pt idx="28">
                  <c:v>9498</c:v>
                </c:pt>
                <c:pt idx="29">
                  <c:v>9930.1</c:v>
                </c:pt>
                <c:pt idx="30">
                  <c:v>10762.599999999999</c:v>
                </c:pt>
                <c:pt idx="31">
                  <c:v>11090.8</c:v>
                </c:pt>
                <c:pt idx="32">
                  <c:v>11247.8</c:v>
                </c:pt>
                <c:pt idx="33">
                  <c:v>11365.900000000001</c:v>
                </c:pt>
                <c:pt idx="34">
                  <c:v>11572.599999999999</c:v>
                </c:pt>
                <c:pt idx="35">
                  <c:v>11869.1</c:v>
                </c:pt>
                <c:pt idx="36">
                  <c:v>12218.72</c:v>
                </c:pt>
                <c:pt idx="37">
                  <c:v>12568.16</c:v>
                </c:pt>
                <c:pt idx="38">
                  <c:v>12900.6</c:v>
                </c:pt>
                <c:pt idx="39">
                  <c:v>13401.12</c:v>
                </c:pt>
                <c:pt idx="40">
                  <c:v>13858.51</c:v>
                </c:pt>
                <c:pt idx="41" formatCode="#,##0.0_ ">
                  <c:v>14472.63</c:v>
                </c:pt>
                <c:pt idx="42" formatCode="#,##0.0_ ">
                  <c:v>15006.07</c:v>
                </c:pt>
                <c:pt idx="43" formatCode="#,##0.0_ ">
                  <c:v>15391.380000000001</c:v>
                </c:pt>
                <c:pt idx="44" formatCode="#,##0.0_ ">
                  <c:v>15622.279999999999</c:v>
                </c:pt>
                <c:pt idx="45" formatCode="#,##0.0_ ">
                  <c:v>15795.9</c:v>
                </c:pt>
                <c:pt idx="46" formatCode="#,##0.0_ ">
                  <c:v>15991.77</c:v>
                </c:pt>
                <c:pt idx="47" formatCode="#,##0.0_ ">
                  <c:v>16228.94</c:v>
                </c:pt>
                <c:pt idx="48" formatCode="#,##0.0_ ">
                  <c:v>16401.099999999999</c:v>
                </c:pt>
                <c:pt idx="49" formatCode="#,##0.0_ ">
                  <c:v>16526.900000000001</c:v>
                </c:pt>
                <c:pt idx="50" formatCode="#,##0.0_ ">
                  <c:v>16552.8</c:v>
                </c:pt>
                <c:pt idx="51" formatCode="#,##0.0_ ">
                  <c:v>16572.8</c:v>
                </c:pt>
                <c:pt idx="52" formatCode="#,##0.0_ ">
                  <c:v>16792.73</c:v>
                </c:pt>
                <c:pt idx="53" formatCode="#,##0.0_ ">
                  <c:v>16844</c:v>
                </c:pt>
                <c:pt idx="54" formatCode="#,##0.0_ ">
                  <c:v>16872.52</c:v>
                </c:pt>
                <c:pt idx="55" formatCode="#,##0.0_ ">
                  <c:v>15798.079999999998</c:v>
                </c:pt>
                <c:pt idx="56" formatCode="#,##0.0_ ">
                  <c:v>15864.82</c:v>
                </c:pt>
                <c:pt idx="57" formatCode="#,##0.0_ ">
                  <c:v>15915.8</c:v>
                </c:pt>
                <c:pt idx="58" formatCode="#,##0.0_ ">
                  <c:v>15956.939999999999</c:v>
                </c:pt>
                <c:pt idx="59" formatCode="#,##0.0_ ">
                  <c:v>15988.59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94-4EFE-9BBE-867139A7663A}"/>
            </c:ext>
          </c:extLst>
        </c:ser>
        <c:ser>
          <c:idx val="4"/>
          <c:order val="4"/>
          <c:tx>
            <c:strRef>
              <c:f>시장규모추이!$A$27</c:f>
              <c:strCache>
                <c:ptCount val="1"/>
                <c:pt idx="0">
                  <c:v>합계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시장규모추이!$B$22:$BI$22</c:f>
              <c:numCache>
                <c:formatCode>yyyy/mm</c:formatCode>
                <c:ptCount val="60"/>
                <c:pt idx="0">
                  <c:v>42978</c:v>
                </c:pt>
                <c:pt idx="1">
                  <c:v>43008</c:v>
                </c:pt>
                <c:pt idx="2">
                  <c:v>43039</c:v>
                </c:pt>
                <c:pt idx="3">
                  <c:v>43069</c:v>
                </c:pt>
                <c:pt idx="4">
                  <c:v>43100</c:v>
                </c:pt>
                <c:pt idx="5">
                  <c:v>43131</c:v>
                </c:pt>
                <c:pt idx="6">
                  <c:v>43159</c:v>
                </c:pt>
                <c:pt idx="7">
                  <c:v>43190</c:v>
                </c:pt>
                <c:pt idx="8">
                  <c:v>43220</c:v>
                </c:pt>
                <c:pt idx="9">
                  <c:v>43251</c:v>
                </c:pt>
                <c:pt idx="10">
                  <c:v>43281</c:v>
                </c:pt>
                <c:pt idx="11">
                  <c:v>43312</c:v>
                </c:pt>
                <c:pt idx="12">
                  <c:v>43343</c:v>
                </c:pt>
                <c:pt idx="13">
                  <c:v>43373</c:v>
                </c:pt>
                <c:pt idx="14">
                  <c:v>43404</c:v>
                </c:pt>
                <c:pt idx="15">
                  <c:v>43434</c:v>
                </c:pt>
                <c:pt idx="16">
                  <c:v>43465</c:v>
                </c:pt>
                <c:pt idx="17">
                  <c:v>43496</c:v>
                </c:pt>
                <c:pt idx="18">
                  <c:v>43524</c:v>
                </c:pt>
                <c:pt idx="19">
                  <c:v>43555</c:v>
                </c:pt>
                <c:pt idx="20">
                  <c:v>43585</c:v>
                </c:pt>
                <c:pt idx="21">
                  <c:v>43616</c:v>
                </c:pt>
                <c:pt idx="22">
                  <c:v>43646</c:v>
                </c:pt>
                <c:pt idx="23">
                  <c:v>43677</c:v>
                </c:pt>
                <c:pt idx="24">
                  <c:v>43708</c:v>
                </c:pt>
                <c:pt idx="25">
                  <c:v>43738</c:v>
                </c:pt>
                <c:pt idx="26">
                  <c:v>43769</c:v>
                </c:pt>
                <c:pt idx="27">
                  <c:v>43799</c:v>
                </c:pt>
                <c:pt idx="28">
                  <c:v>43830</c:v>
                </c:pt>
                <c:pt idx="29">
                  <c:v>43861</c:v>
                </c:pt>
                <c:pt idx="30">
                  <c:v>43889</c:v>
                </c:pt>
                <c:pt idx="31">
                  <c:v>43921</c:v>
                </c:pt>
                <c:pt idx="32">
                  <c:v>43951</c:v>
                </c:pt>
                <c:pt idx="33">
                  <c:v>43982</c:v>
                </c:pt>
                <c:pt idx="34">
                  <c:v>44012</c:v>
                </c:pt>
                <c:pt idx="35">
                  <c:v>44043</c:v>
                </c:pt>
                <c:pt idx="36">
                  <c:v>44074</c:v>
                </c:pt>
                <c:pt idx="37">
                  <c:v>44104</c:v>
                </c:pt>
                <c:pt idx="38">
                  <c:v>44135</c:v>
                </c:pt>
                <c:pt idx="39">
                  <c:v>44165</c:v>
                </c:pt>
                <c:pt idx="40">
                  <c:v>44196</c:v>
                </c:pt>
                <c:pt idx="41">
                  <c:v>44227</c:v>
                </c:pt>
                <c:pt idx="42">
                  <c:v>44255</c:v>
                </c:pt>
                <c:pt idx="43">
                  <c:v>44286</c:v>
                </c:pt>
                <c:pt idx="44">
                  <c:v>44316</c:v>
                </c:pt>
                <c:pt idx="45">
                  <c:v>44347</c:v>
                </c:pt>
                <c:pt idx="46">
                  <c:v>44377</c:v>
                </c:pt>
                <c:pt idx="47">
                  <c:v>44408</c:v>
                </c:pt>
                <c:pt idx="48">
                  <c:v>44439</c:v>
                </c:pt>
                <c:pt idx="49">
                  <c:v>44469</c:v>
                </c:pt>
                <c:pt idx="50">
                  <c:v>44500</c:v>
                </c:pt>
                <c:pt idx="51">
                  <c:v>44530</c:v>
                </c:pt>
                <c:pt idx="52">
                  <c:v>44561</c:v>
                </c:pt>
                <c:pt idx="53">
                  <c:v>44592</c:v>
                </c:pt>
                <c:pt idx="54">
                  <c:v>44620</c:v>
                </c:pt>
                <c:pt idx="55">
                  <c:v>44651</c:v>
                </c:pt>
                <c:pt idx="56">
                  <c:v>44681</c:v>
                </c:pt>
                <c:pt idx="57">
                  <c:v>44712</c:v>
                </c:pt>
                <c:pt idx="58">
                  <c:v>44742</c:v>
                </c:pt>
                <c:pt idx="59">
                  <c:v>44773</c:v>
                </c:pt>
              </c:numCache>
            </c:numRef>
          </c:cat>
          <c:val>
            <c:numRef>
              <c:f>시장규모추이!$B$27:$BI$27</c:f>
              <c:numCache>
                <c:formatCode>_-* #,##0.0_-;\-* #,##0.0_-;_-* "-"_-;_-@_-</c:formatCode>
                <c:ptCount val="60"/>
                <c:pt idx="0">
                  <c:v>115.9</c:v>
                </c:pt>
                <c:pt idx="1">
                  <c:v>171.6</c:v>
                </c:pt>
                <c:pt idx="2">
                  <c:v>181.9</c:v>
                </c:pt>
                <c:pt idx="3">
                  <c:v>185.4</c:v>
                </c:pt>
                <c:pt idx="4">
                  <c:v>4219.5</c:v>
                </c:pt>
                <c:pt idx="5">
                  <c:v>4261.6000000000004</c:v>
                </c:pt>
                <c:pt idx="6">
                  <c:v>4259.2</c:v>
                </c:pt>
                <c:pt idx="7">
                  <c:v>5296.7</c:v>
                </c:pt>
                <c:pt idx="8">
                  <c:v>5625.1</c:v>
                </c:pt>
                <c:pt idx="9">
                  <c:v>5822.3</c:v>
                </c:pt>
                <c:pt idx="10">
                  <c:v>5997.9</c:v>
                </c:pt>
                <c:pt idx="11">
                  <c:v>6003.3</c:v>
                </c:pt>
                <c:pt idx="12">
                  <c:v>6300.3</c:v>
                </c:pt>
                <c:pt idx="13">
                  <c:v>6378.5</c:v>
                </c:pt>
                <c:pt idx="14">
                  <c:v>6402.1</c:v>
                </c:pt>
                <c:pt idx="15">
                  <c:v>6646.9</c:v>
                </c:pt>
                <c:pt idx="16">
                  <c:v>6727.1</c:v>
                </c:pt>
                <c:pt idx="17">
                  <c:v>6930.4400000000005</c:v>
                </c:pt>
                <c:pt idx="18">
                  <c:v>7038.86</c:v>
                </c:pt>
                <c:pt idx="19">
                  <c:v>7229.52</c:v>
                </c:pt>
                <c:pt idx="20">
                  <c:v>7355.54</c:v>
                </c:pt>
                <c:pt idx="21">
                  <c:v>7999.5</c:v>
                </c:pt>
                <c:pt idx="22">
                  <c:v>8449.6</c:v>
                </c:pt>
                <c:pt idx="23">
                  <c:v>8403.1</c:v>
                </c:pt>
                <c:pt idx="24">
                  <c:v>8776.2999999999993</c:v>
                </c:pt>
                <c:pt idx="25">
                  <c:v>8899.9</c:v>
                </c:pt>
                <c:pt idx="26">
                  <c:v>9053.8000000000011</c:v>
                </c:pt>
                <c:pt idx="27">
                  <c:v>9283.9</c:v>
                </c:pt>
                <c:pt idx="28">
                  <c:v>9601.7000000000007</c:v>
                </c:pt>
                <c:pt idx="29">
                  <c:v>10046.9</c:v>
                </c:pt>
                <c:pt idx="30">
                  <c:v>10901.099999999999</c:v>
                </c:pt>
                <c:pt idx="31">
                  <c:v>11219.699999999999</c:v>
                </c:pt>
                <c:pt idx="32">
                  <c:v>11425.8</c:v>
                </c:pt>
                <c:pt idx="33">
                  <c:v>11561.800000000001</c:v>
                </c:pt>
                <c:pt idx="34">
                  <c:v>11795.099999999999</c:v>
                </c:pt>
                <c:pt idx="35">
                  <c:v>12122.76</c:v>
                </c:pt>
                <c:pt idx="36">
                  <c:v>12512.42</c:v>
                </c:pt>
                <c:pt idx="37">
                  <c:v>12876.88</c:v>
                </c:pt>
                <c:pt idx="38">
                  <c:v>13215.800000000001</c:v>
                </c:pt>
                <c:pt idx="39">
                  <c:v>13740.58</c:v>
                </c:pt>
                <c:pt idx="40">
                  <c:v>14240.91</c:v>
                </c:pt>
                <c:pt idx="41">
                  <c:v>14849.63</c:v>
                </c:pt>
                <c:pt idx="42">
                  <c:v>15424.869999999999</c:v>
                </c:pt>
                <c:pt idx="43">
                  <c:v>15827.980000000001</c:v>
                </c:pt>
                <c:pt idx="44">
                  <c:v>16342.98</c:v>
                </c:pt>
                <c:pt idx="45">
                  <c:v>16606.400000000001</c:v>
                </c:pt>
                <c:pt idx="46">
                  <c:v>16897.47</c:v>
                </c:pt>
                <c:pt idx="47">
                  <c:v>17281.82</c:v>
                </c:pt>
                <c:pt idx="48">
                  <c:v>17602.809999999998</c:v>
                </c:pt>
                <c:pt idx="49">
                  <c:v>17790.2</c:v>
                </c:pt>
                <c:pt idx="50">
                  <c:v>17866.099999999999</c:v>
                </c:pt>
                <c:pt idx="51">
                  <c:v>18101</c:v>
                </c:pt>
                <c:pt idx="52">
                  <c:v>18424.43</c:v>
                </c:pt>
                <c:pt idx="53">
                  <c:v>18548.84</c:v>
                </c:pt>
                <c:pt idx="54">
                  <c:v>18704.52</c:v>
                </c:pt>
                <c:pt idx="55">
                  <c:v>17727.03</c:v>
                </c:pt>
                <c:pt idx="56">
                  <c:v>17773.72</c:v>
                </c:pt>
                <c:pt idx="57">
                  <c:v>17783.21</c:v>
                </c:pt>
                <c:pt idx="58">
                  <c:v>17774.29</c:v>
                </c:pt>
                <c:pt idx="59">
                  <c:v>17837.89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694-4EFE-9BBE-867139A766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941071"/>
        <c:axId val="626540671"/>
      </c:lineChart>
      <c:dateAx>
        <c:axId val="691023471"/>
        <c:scaling>
          <c:orientation val="minMax"/>
        </c:scaling>
        <c:delete val="0"/>
        <c:axPos val="b"/>
        <c:numFmt formatCode="yyyy/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626528191"/>
        <c:crosses val="autoZero"/>
        <c:auto val="1"/>
        <c:lblOffset val="100"/>
        <c:baseTimeUnit val="days"/>
      </c:dateAx>
      <c:valAx>
        <c:axId val="626528191"/>
        <c:scaling>
          <c:orientation val="minMax"/>
          <c:max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691023471"/>
        <c:crosses val="autoZero"/>
        <c:crossBetween val="between"/>
      </c:valAx>
      <c:valAx>
        <c:axId val="626540671"/>
        <c:scaling>
          <c:orientation val="minMax"/>
        </c:scaling>
        <c:delete val="0"/>
        <c:axPos val="r"/>
        <c:numFmt formatCode="_-* #,##0.0_-;\-* #,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690941071"/>
        <c:crosses val="max"/>
        <c:crossBetween val="between"/>
      </c:valAx>
      <c:dateAx>
        <c:axId val="690941071"/>
        <c:scaling>
          <c:orientation val="minMax"/>
        </c:scaling>
        <c:delete val="1"/>
        <c:axPos val="b"/>
        <c:numFmt formatCode="yyyy/mm" sourceLinked="1"/>
        <c:majorTickMark val="none"/>
        <c:minorTickMark val="none"/>
        <c:tickLblPos val="nextTo"/>
        <c:crossAx val="626540671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0</xdr:colOff>
      <xdr:row>17</xdr:row>
      <xdr:rowOff>0</xdr:rowOff>
    </xdr:from>
    <xdr:to>
      <xdr:col>70</xdr:col>
      <xdr:colOff>1</xdr:colOff>
      <xdr:row>29</xdr:row>
      <xdr:rowOff>0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257964B6-05EC-4B97-80E6-DE5CE96E4D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62</xdr:col>
      <xdr:colOff>0</xdr:colOff>
      <xdr:row>4</xdr:row>
      <xdr:rowOff>0</xdr:rowOff>
    </xdr:from>
    <xdr:to>
      <xdr:col>70</xdr:col>
      <xdr:colOff>0</xdr:colOff>
      <xdr:row>16</xdr:row>
      <xdr:rowOff>0</xdr:rowOff>
    </xdr:to>
    <xdr:graphicFrame macro="">
      <xdr:nvGraphicFramePr>
        <xdr:cNvPr id="3" name="차트 2">
          <a:extLst>
            <a:ext uri="{FF2B5EF4-FFF2-40B4-BE49-F238E27FC236}">
              <a16:creationId xmlns:a16="http://schemas.microsoft.com/office/drawing/2014/main" id="{C27BFF9C-2924-4B16-BA85-BAA7D70206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4</xdr:row>
      <xdr:rowOff>0</xdr:rowOff>
    </xdr:from>
    <xdr:to>
      <xdr:col>80</xdr:col>
      <xdr:colOff>0</xdr:colOff>
      <xdr:row>16</xdr:row>
      <xdr:rowOff>0</xdr:rowOff>
    </xdr:to>
    <xdr:graphicFrame macro="">
      <xdr:nvGraphicFramePr>
        <xdr:cNvPr id="4" name="차트 3">
          <a:extLst>
            <a:ext uri="{FF2B5EF4-FFF2-40B4-BE49-F238E27FC236}">
              <a16:creationId xmlns:a16="http://schemas.microsoft.com/office/drawing/2014/main" id="{0EE67517-4D2C-438B-9F7D-BA5901C645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17</xdr:row>
      <xdr:rowOff>0</xdr:rowOff>
    </xdr:from>
    <xdr:to>
      <xdr:col>80</xdr:col>
      <xdr:colOff>0</xdr:colOff>
      <xdr:row>29</xdr:row>
      <xdr:rowOff>0</xdr:rowOff>
    </xdr:to>
    <xdr:graphicFrame macro="">
      <xdr:nvGraphicFramePr>
        <xdr:cNvPr id="5" name="차트 4">
          <a:extLst>
            <a:ext uri="{FF2B5EF4-FFF2-40B4-BE49-F238E27FC236}">
              <a16:creationId xmlns:a16="http://schemas.microsoft.com/office/drawing/2014/main" id="{BFA6555E-0923-44E2-868D-A567498942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3"/>
  <sheetViews>
    <sheetView tabSelected="1" zoomScale="70" zoomScaleNormal="70" workbookViewId="0">
      <pane xSplit="1" topLeftCell="BF1" activePane="topRight" state="frozen"/>
      <selection pane="topRight" activeCell="BF1" sqref="BF1"/>
    </sheetView>
  </sheetViews>
  <sheetFormatPr defaultRowHeight="16.5" x14ac:dyDescent="0.3"/>
  <cols>
    <col min="1" max="1" width="13.625" customWidth="1"/>
    <col min="2" max="24" width="11.125" bestFit="1" customWidth="1"/>
    <col min="25" max="25" width="11.875" bestFit="1" customWidth="1"/>
    <col min="26" max="37" width="11.125" bestFit="1" customWidth="1"/>
    <col min="38" max="49" width="10.25" customWidth="1"/>
    <col min="50" max="53" width="10.25" style="13" customWidth="1"/>
    <col min="54" max="56" width="10.25" customWidth="1"/>
    <col min="57" max="58" width="11.125" bestFit="1" customWidth="1"/>
    <col min="59" max="61" width="11.125" customWidth="1"/>
  </cols>
  <sheetData>
    <row r="1" spans="1:71" ht="20.25" x14ac:dyDescent="0.3">
      <c r="A1" s="1" t="s">
        <v>0</v>
      </c>
    </row>
    <row r="2" spans="1:71" x14ac:dyDescent="0.3">
      <c r="A2" s="2" t="s">
        <v>1</v>
      </c>
    </row>
    <row r="4" spans="1:71" x14ac:dyDescent="0.3">
      <c r="A4" s="2" t="s">
        <v>2</v>
      </c>
    </row>
    <row r="5" spans="1:71" x14ac:dyDescent="0.3">
      <c r="A5" s="3"/>
      <c r="B5" s="4">
        <v>42978</v>
      </c>
      <c r="C5" s="4">
        <v>43008</v>
      </c>
      <c r="D5" s="4">
        <v>43039</v>
      </c>
      <c r="E5" s="4">
        <v>43069</v>
      </c>
      <c r="F5" s="4">
        <v>43100</v>
      </c>
      <c r="G5" s="4">
        <v>43131</v>
      </c>
      <c r="H5" s="4">
        <v>43159</v>
      </c>
      <c r="I5" s="4">
        <v>43190</v>
      </c>
      <c r="J5" s="4">
        <v>43220</v>
      </c>
      <c r="K5" s="4">
        <v>43251</v>
      </c>
      <c r="L5" s="4">
        <v>43281</v>
      </c>
      <c r="M5" s="4">
        <v>43312</v>
      </c>
      <c r="N5" s="4">
        <v>43343</v>
      </c>
      <c r="O5" s="4">
        <v>43373</v>
      </c>
      <c r="P5" s="4">
        <v>43404</v>
      </c>
      <c r="Q5" s="4">
        <v>43434</v>
      </c>
      <c r="R5" s="4">
        <v>43465</v>
      </c>
      <c r="S5" s="4">
        <v>43496</v>
      </c>
      <c r="T5" s="4">
        <v>43524</v>
      </c>
      <c r="U5" s="4">
        <v>43555</v>
      </c>
      <c r="V5" s="4">
        <v>43585</v>
      </c>
      <c r="W5" s="4">
        <v>43616</v>
      </c>
      <c r="X5" s="4">
        <v>43646</v>
      </c>
      <c r="Y5" s="4">
        <v>43677</v>
      </c>
      <c r="Z5" s="4">
        <v>43708</v>
      </c>
      <c r="AA5" s="4">
        <v>43738</v>
      </c>
      <c r="AB5" s="4">
        <v>43769</v>
      </c>
      <c r="AC5" s="4">
        <v>43799</v>
      </c>
      <c r="AD5" s="4">
        <v>43830</v>
      </c>
      <c r="AE5" s="4">
        <v>43861</v>
      </c>
      <c r="AF5" s="4">
        <v>43889</v>
      </c>
      <c r="AG5" s="4">
        <v>43921</v>
      </c>
      <c r="AH5" s="4">
        <v>43951</v>
      </c>
      <c r="AI5" s="4">
        <v>43982</v>
      </c>
      <c r="AJ5" s="4">
        <v>44012</v>
      </c>
      <c r="AK5" s="4">
        <v>44043</v>
      </c>
      <c r="AL5" s="4">
        <v>44074</v>
      </c>
      <c r="AM5" s="4">
        <v>44104</v>
      </c>
      <c r="AN5" s="4">
        <v>44135</v>
      </c>
      <c r="AO5" s="4">
        <v>44165</v>
      </c>
      <c r="AP5" s="4">
        <v>44196</v>
      </c>
      <c r="AQ5" s="4">
        <v>44227</v>
      </c>
      <c r="AR5" s="4">
        <v>44255</v>
      </c>
      <c r="AS5" s="4">
        <v>44286</v>
      </c>
      <c r="AT5" s="4">
        <v>44316</v>
      </c>
      <c r="AU5" s="4">
        <v>44347</v>
      </c>
      <c r="AV5" s="4">
        <v>44377</v>
      </c>
      <c r="AW5" s="4">
        <v>44408</v>
      </c>
      <c r="AX5" s="14">
        <v>44439</v>
      </c>
      <c r="AY5" s="14">
        <v>44469</v>
      </c>
      <c r="AZ5" s="14">
        <v>44500</v>
      </c>
      <c r="BA5" s="14">
        <v>44530</v>
      </c>
      <c r="BB5" s="4">
        <v>44561</v>
      </c>
      <c r="BC5" s="4">
        <v>44592</v>
      </c>
      <c r="BD5" s="4">
        <v>44620</v>
      </c>
      <c r="BE5" s="4">
        <v>44651</v>
      </c>
      <c r="BF5" s="4">
        <v>44681</v>
      </c>
      <c r="BG5" s="4">
        <v>44712</v>
      </c>
      <c r="BH5" s="4">
        <v>44742</v>
      </c>
      <c r="BI5" s="4">
        <v>44773</v>
      </c>
      <c r="BJ5" s="5"/>
      <c r="BK5" s="5"/>
      <c r="BL5" s="5"/>
      <c r="BM5" s="5"/>
      <c r="BN5" s="5"/>
      <c r="BO5" s="5"/>
      <c r="BP5" s="5"/>
      <c r="BQ5" s="5"/>
      <c r="BR5" s="5"/>
      <c r="BS5" s="5"/>
    </row>
    <row r="6" spans="1:71" x14ac:dyDescent="0.3">
      <c r="A6" s="6" t="s">
        <v>3</v>
      </c>
      <c r="B6" s="7">
        <v>638</v>
      </c>
      <c r="C6" s="7">
        <v>315</v>
      </c>
      <c r="D6" s="7">
        <v>506</v>
      </c>
      <c r="E6" s="7">
        <v>1908</v>
      </c>
      <c r="F6" s="7">
        <v>2604</v>
      </c>
      <c r="G6" s="7">
        <v>2980</v>
      </c>
      <c r="H6" s="7">
        <v>3186</v>
      </c>
      <c r="I6" s="7">
        <v>3270</v>
      </c>
      <c r="J6" s="7">
        <v>4380</v>
      </c>
      <c r="K6" s="7">
        <v>4673</v>
      </c>
      <c r="L6" s="7">
        <v>4995</v>
      </c>
      <c r="M6" s="7">
        <v>5293</v>
      </c>
      <c r="N6" s="7">
        <v>5343</v>
      </c>
      <c r="O6" s="7">
        <v>5547</v>
      </c>
      <c r="P6" s="7">
        <v>5761</v>
      </c>
      <c r="Q6" s="7">
        <v>6150</v>
      </c>
      <c r="R6" s="7">
        <v>6023</v>
      </c>
      <c r="S6" s="7">
        <v>6040</v>
      </c>
      <c r="T6" s="7">
        <v>6087</v>
      </c>
      <c r="U6" s="7">
        <v>6114</v>
      </c>
      <c r="V6" s="7">
        <v>6158</v>
      </c>
      <c r="W6" s="7">
        <v>6170</v>
      </c>
      <c r="X6" s="7">
        <v>6860</v>
      </c>
      <c r="Y6" s="7">
        <v>6519</v>
      </c>
      <c r="Z6" s="7">
        <v>6474</v>
      </c>
      <c r="AA6" s="7">
        <v>6463</v>
      </c>
      <c r="AB6" s="7">
        <v>6440</v>
      </c>
      <c r="AC6" s="7">
        <v>6390</v>
      </c>
      <c r="AD6" s="7">
        <v>6492</v>
      </c>
      <c r="AE6" s="7">
        <v>6465</v>
      </c>
      <c r="AF6" s="7">
        <v>6479</v>
      </c>
      <c r="AG6" s="7">
        <v>6411</v>
      </c>
      <c r="AH6" s="7">
        <v>6394</v>
      </c>
      <c r="AI6" s="7">
        <v>6368</v>
      </c>
      <c r="AJ6" s="7">
        <v>6293</v>
      </c>
      <c r="AK6" s="7">
        <v>6266</v>
      </c>
      <c r="AL6" s="7">
        <v>6297</v>
      </c>
      <c r="AM6" s="7">
        <v>6262</v>
      </c>
      <c r="AN6" s="6">
        <v>6304</v>
      </c>
      <c r="AO6" s="6">
        <v>6324</v>
      </c>
      <c r="AP6" s="6">
        <v>6384</v>
      </c>
      <c r="AQ6" s="6">
        <v>6389</v>
      </c>
      <c r="AR6" s="6">
        <v>6240</v>
      </c>
      <c r="AS6" s="6">
        <v>1077</v>
      </c>
      <c r="AT6" s="6">
        <v>1101</v>
      </c>
      <c r="AU6" s="6">
        <v>1089</v>
      </c>
      <c r="AV6" s="6">
        <v>1095</v>
      </c>
      <c r="AW6" s="6">
        <v>1117</v>
      </c>
      <c r="AX6" s="15">
        <v>1112</v>
      </c>
      <c r="AY6" s="15">
        <v>1094</v>
      </c>
      <c r="AZ6" s="15">
        <v>1117</v>
      </c>
      <c r="BA6" s="15">
        <v>1109</v>
      </c>
      <c r="BB6" s="6">
        <v>1107</v>
      </c>
      <c r="BC6" s="6">
        <v>1107</v>
      </c>
      <c r="BD6" s="6">
        <v>1104</v>
      </c>
      <c r="BE6" s="6">
        <v>1106</v>
      </c>
      <c r="BF6" s="6">
        <v>1109</v>
      </c>
      <c r="BG6" s="6">
        <v>1431</v>
      </c>
      <c r="BH6" s="6">
        <v>1410</v>
      </c>
      <c r="BI6" s="6">
        <v>1362</v>
      </c>
    </row>
    <row r="7" spans="1:71" x14ac:dyDescent="0.3">
      <c r="A7" s="6" t="s">
        <v>4</v>
      </c>
      <c r="B7" s="7">
        <v>36</v>
      </c>
      <c r="C7" s="7">
        <v>34</v>
      </c>
      <c r="D7" s="7">
        <v>32</v>
      </c>
      <c r="E7" s="7">
        <v>32</v>
      </c>
      <c r="F7" s="7">
        <v>32</v>
      </c>
      <c r="G7" s="7">
        <v>31</v>
      </c>
      <c r="H7" s="7">
        <v>31</v>
      </c>
      <c r="I7" s="7">
        <v>31</v>
      </c>
      <c r="J7" s="7">
        <v>27</v>
      </c>
      <c r="K7" s="7">
        <v>24</v>
      </c>
      <c r="L7" s="7">
        <v>21</v>
      </c>
      <c r="M7" s="7">
        <v>19</v>
      </c>
      <c r="N7" s="7">
        <v>19</v>
      </c>
      <c r="O7" s="7">
        <v>19</v>
      </c>
      <c r="P7" s="7">
        <v>19</v>
      </c>
      <c r="Q7" s="7">
        <v>18</v>
      </c>
      <c r="R7" s="7">
        <v>17</v>
      </c>
      <c r="S7" s="7">
        <v>17</v>
      </c>
      <c r="T7" s="7">
        <v>17</v>
      </c>
      <c r="U7" s="7">
        <v>14</v>
      </c>
      <c r="V7" s="7">
        <v>119</v>
      </c>
      <c r="W7" s="7">
        <v>201</v>
      </c>
      <c r="X7" s="7">
        <v>372</v>
      </c>
      <c r="Y7" s="7">
        <v>495</v>
      </c>
      <c r="Z7" s="7">
        <v>706</v>
      </c>
      <c r="AA7" s="7">
        <v>1105</v>
      </c>
      <c r="AB7" s="7">
        <v>1223</v>
      </c>
      <c r="AC7" s="7">
        <v>1533</v>
      </c>
      <c r="AD7" s="7">
        <v>2036</v>
      </c>
      <c r="AE7" s="7">
        <v>2887</v>
      </c>
      <c r="AF7" s="7">
        <v>2280</v>
      </c>
      <c r="AG7" s="7">
        <v>4147</v>
      </c>
      <c r="AH7" s="7">
        <v>5552</v>
      </c>
      <c r="AI7" s="7">
        <v>6800</v>
      </c>
      <c r="AJ7" s="7">
        <v>9660</v>
      </c>
      <c r="AK7" s="7">
        <v>11798</v>
      </c>
      <c r="AL7" s="7">
        <v>14724</v>
      </c>
      <c r="AM7" s="7">
        <v>16213</v>
      </c>
      <c r="AN7" s="6">
        <v>17003</v>
      </c>
      <c r="AO7" s="6">
        <v>18555</v>
      </c>
      <c r="AP7" s="6">
        <v>21662</v>
      </c>
      <c r="AQ7" s="6">
        <v>22923</v>
      </c>
      <c r="AR7" s="6">
        <v>25429</v>
      </c>
      <c r="AS7" s="6">
        <v>26240</v>
      </c>
      <c r="AT7" s="6">
        <v>25988</v>
      </c>
      <c r="AU7" s="6">
        <v>27201</v>
      </c>
      <c r="AV7" s="6">
        <v>29094</v>
      </c>
      <c r="AW7" s="6">
        <v>31775</v>
      </c>
      <c r="AX7" s="15">
        <v>35251</v>
      </c>
      <c r="AY7" s="15">
        <v>39589</v>
      </c>
      <c r="AZ7" s="15">
        <v>42238</v>
      </c>
      <c r="BA7" s="15">
        <v>49521</v>
      </c>
      <c r="BB7" s="6">
        <v>56220</v>
      </c>
      <c r="BC7" s="6">
        <v>62687</v>
      </c>
      <c r="BD7" s="6">
        <v>67002</v>
      </c>
      <c r="BE7" s="6">
        <v>69032</v>
      </c>
      <c r="BF7" s="6">
        <v>70752</v>
      </c>
      <c r="BG7" s="6">
        <v>71174</v>
      </c>
      <c r="BH7" s="6">
        <v>71637</v>
      </c>
      <c r="BI7" s="6">
        <v>72645</v>
      </c>
    </row>
    <row r="8" spans="1:71" x14ac:dyDescent="0.3">
      <c r="A8" s="6" t="s">
        <v>5</v>
      </c>
      <c r="B8" s="7">
        <v>151</v>
      </c>
      <c r="C8" s="7">
        <v>151</v>
      </c>
      <c r="D8" s="7">
        <v>152</v>
      </c>
      <c r="E8" s="7">
        <v>146</v>
      </c>
      <c r="F8" s="7">
        <v>143</v>
      </c>
      <c r="G8" s="7">
        <v>129</v>
      </c>
      <c r="H8" s="7">
        <v>135</v>
      </c>
      <c r="I8" s="7">
        <v>108</v>
      </c>
      <c r="J8" s="7">
        <v>119</v>
      </c>
      <c r="K8" s="7">
        <v>172</v>
      </c>
      <c r="L8" s="7">
        <f>471-215-160</f>
        <v>96</v>
      </c>
      <c r="M8" s="7">
        <f>749-372-283</f>
        <v>94</v>
      </c>
      <c r="N8" s="7">
        <f>822-405-325</f>
        <v>92</v>
      </c>
      <c r="O8" s="7">
        <f>885-444-353</f>
        <v>88</v>
      </c>
      <c r="P8" s="7">
        <f>960-493-393</f>
        <v>74</v>
      </c>
      <c r="Q8" s="7">
        <f>978-508-403</f>
        <v>67</v>
      </c>
      <c r="R8" s="7">
        <f>1002-532-399</f>
        <v>71</v>
      </c>
      <c r="S8" s="7">
        <f>1033-552-414</f>
        <v>67</v>
      </c>
      <c r="T8" s="7">
        <f>1058-561-433</f>
        <v>64</v>
      </c>
      <c r="U8" s="7">
        <f>1151-637-451</f>
        <v>63</v>
      </c>
      <c r="V8" s="7">
        <f>1204-667-479</f>
        <v>58</v>
      </c>
      <c r="W8" s="7">
        <v>57</v>
      </c>
      <c r="X8" s="7">
        <v>51</v>
      </c>
      <c r="Y8" s="7">
        <v>76</v>
      </c>
      <c r="Z8" s="7">
        <v>71</v>
      </c>
      <c r="AA8" s="7">
        <v>64</v>
      </c>
      <c r="AB8" s="7">
        <v>62</v>
      </c>
      <c r="AC8" s="7">
        <v>60</v>
      </c>
      <c r="AD8" s="7">
        <v>85</v>
      </c>
      <c r="AE8" s="7">
        <v>81</v>
      </c>
      <c r="AF8" s="7">
        <v>35</v>
      </c>
      <c r="AG8" s="7">
        <v>30</v>
      </c>
      <c r="AH8" s="7">
        <v>22</v>
      </c>
      <c r="AI8" s="7">
        <v>17</v>
      </c>
      <c r="AJ8" s="7">
        <v>17</v>
      </c>
      <c r="AK8" s="7">
        <v>16</v>
      </c>
      <c r="AL8" s="7">
        <v>15</v>
      </c>
      <c r="AM8" s="7">
        <v>8</v>
      </c>
      <c r="AN8" s="6">
        <v>6</v>
      </c>
      <c r="AO8" s="6">
        <v>6</v>
      </c>
      <c r="AP8" s="6">
        <v>6</v>
      </c>
      <c r="AQ8" s="6">
        <v>6</v>
      </c>
      <c r="AR8" s="6">
        <v>2</v>
      </c>
      <c r="AS8" s="6">
        <v>2</v>
      </c>
      <c r="AT8" s="6">
        <v>9995</v>
      </c>
      <c r="AU8" s="6">
        <v>12087</v>
      </c>
      <c r="AV8" s="6">
        <v>13109</v>
      </c>
      <c r="AW8" s="6">
        <v>13921</v>
      </c>
      <c r="AX8" s="15">
        <v>14521</v>
      </c>
      <c r="AY8" s="15">
        <v>14794</v>
      </c>
      <c r="AZ8" s="15">
        <v>15827</v>
      </c>
      <c r="BA8" s="15">
        <v>16619</v>
      </c>
      <c r="BB8" s="6">
        <v>16832</v>
      </c>
      <c r="BC8" s="6">
        <v>16962</v>
      </c>
      <c r="BD8" s="6">
        <v>18762</v>
      </c>
      <c r="BE8" s="6">
        <v>19404</v>
      </c>
      <c r="BF8" s="6">
        <v>20085</v>
      </c>
      <c r="BG8" s="6">
        <v>20335</v>
      </c>
      <c r="BH8" s="6">
        <v>20530</v>
      </c>
      <c r="BI8" s="6">
        <v>20591</v>
      </c>
    </row>
    <row r="9" spans="1:71" x14ac:dyDescent="0.3">
      <c r="A9" s="6" t="s">
        <v>6</v>
      </c>
      <c r="B9" s="7">
        <v>5000</v>
      </c>
      <c r="C9" s="7">
        <v>5799</v>
      </c>
      <c r="D9" s="7">
        <v>5928</v>
      </c>
      <c r="E9" s="7">
        <v>5928</v>
      </c>
      <c r="F9" s="7">
        <v>35928</v>
      </c>
      <c r="G9" s="7">
        <v>36242</v>
      </c>
      <c r="H9" s="7">
        <v>36401</v>
      </c>
      <c r="I9" s="7">
        <v>45525</v>
      </c>
      <c r="J9" s="7">
        <v>46534</v>
      </c>
      <c r="K9" s="7">
        <v>47453</v>
      </c>
      <c r="L9" s="7">
        <v>48882</v>
      </c>
      <c r="M9" s="7">
        <v>49521</v>
      </c>
      <c r="N9" s="7">
        <v>49777</v>
      </c>
      <c r="O9" s="7">
        <v>50258</v>
      </c>
      <c r="P9" s="7">
        <v>50250</v>
      </c>
      <c r="Q9" s="7">
        <v>50698</v>
      </c>
      <c r="R9" s="7">
        <v>50828</v>
      </c>
      <c r="S9" s="7">
        <v>51004</v>
      </c>
      <c r="T9" s="7">
        <v>51542</v>
      </c>
      <c r="U9" s="7">
        <v>51842</v>
      </c>
      <c r="V9" s="7">
        <v>52723</v>
      </c>
      <c r="W9" s="7">
        <v>78463</v>
      </c>
      <c r="X9" s="7">
        <v>86848</v>
      </c>
      <c r="Y9" s="7">
        <v>91965</v>
      </c>
      <c r="Z9" s="7">
        <v>97478</v>
      </c>
      <c r="AA9" s="7">
        <v>98082</v>
      </c>
      <c r="AB9" s="7">
        <v>115205</v>
      </c>
      <c r="AC9" s="7">
        <v>118836</v>
      </c>
      <c r="AD9" s="7">
        <v>121404</v>
      </c>
      <c r="AE9" s="7">
        <v>122593</v>
      </c>
      <c r="AF9" s="7">
        <v>134920</v>
      </c>
      <c r="AG9" s="7">
        <v>164187</v>
      </c>
      <c r="AH9" s="7">
        <v>169098</v>
      </c>
      <c r="AI9" s="7">
        <v>174536</v>
      </c>
      <c r="AJ9" s="7">
        <v>177496</v>
      </c>
      <c r="AK9" s="7">
        <v>179080</v>
      </c>
      <c r="AL9" s="7">
        <v>181040</v>
      </c>
      <c r="AM9" s="7">
        <v>172869</v>
      </c>
      <c r="AN9" s="6">
        <v>177335</v>
      </c>
      <c r="AO9" s="6">
        <v>181902</v>
      </c>
      <c r="AP9" s="6">
        <v>187400</v>
      </c>
      <c r="AQ9" s="6">
        <v>193831</v>
      </c>
      <c r="AR9" s="6">
        <v>202652</v>
      </c>
      <c r="AS9" s="6">
        <v>207658</v>
      </c>
      <c r="AT9" s="6">
        <v>210425</v>
      </c>
      <c r="AU9" s="6">
        <v>212561</v>
      </c>
      <c r="AV9" s="6">
        <v>214811</v>
      </c>
      <c r="AW9" s="6">
        <v>217702</v>
      </c>
      <c r="AX9" s="15">
        <v>220028</v>
      </c>
      <c r="AY9" s="15">
        <v>222155</v>
      </c>
      <c r="AZ9" s="15">
        <v>222944</v>
      </c>
      <c r="BA9" s="15">
        <v>223582</v>
      </c>
      <c r="BB9" s="6">
        <v>227282</v>
      </c>
      <c r="BC9" s="6">
        <v>227962</v>
      </c>
      <c r="BD9" s="6">
        <v>228422</v>
      </c>
      <c r="BE9" s="6">
        <v>216660</v>
      </c>
      <c r="BF9" s="6">
        <v>217494</v>
      </c>
      <c r="BG9" s="6">
        <v>218190</v>
      </c>
      <c r="BH9" s="6">
        <v>218944</v>
      </c>
      <c r="BI9" s="6">
        <v>219441</v>
      </c>
    </row>
    <row r="10" spans="1:71" x14ac:dyDescent="0.3">
      <c r="A10" s="6" t="s">
        <v>7</v>
      </c>
      <c r="B10" s="7">
        <f>SUM(B6:B9)</f>
        <v>5825</v>
      </c>
      <c r="C10" s="7">
        <f t="shared" ref="C10:BI10" si="0">SUM(C6:C9)</f>
        <v>6299</v>
      </c>
      <c r="D10" s="7">
        <f t="shared" si="0"/>
        <v>6618</v>
      </c>
      <c r="E10" s="7">
        <f t="shared" si="0"/>
        <v>8014</v>
      </c>
      <c r="F10" s="7">
        <f t="shared" si="0"/>
        <v>38707</v>
      </c>
      <c r="G10" s="7">
        <f t="shared" si="0"/>
        <v>39382</v>
      </c>
      <c r="H10" s="7">
        <f t="shared" si="0"/>
        <v>39753</v>
      </c>
      <c r="I10" s="7">
        <f t="shared" si="0"/>
        <v>48934</v>
      </c>
      <c r="J10" s="7">
        <f t="shared" si="0"/>
        <v>51060</v>
      </c>
      <c r="K10" s="7">
        <f t="shared" si="0"/>
        <v>52322</v>
      </c>
      <c r="L10" s="7">
        <f t="shared" si="0"/>
        <v>53994</v>
      </c>
      <c r="M10" s="7">
        <f t="shared" si="0"/>
        <v>54927</v>
      </c>
      <c r="N10" s="7">
        <f t="shared" si="0"/>
        <v>55231</v>
      </c>
      <c r="O10" s="7">
        <f t="shared" si="0"/>
        <v>55912</v>
      </c>
      <c r="P10" s="7">
        <f t="shared" si="0"/>
        <v>56104</v>
      </c>
      <c r="Q10" s="7">
        <f t="shared" si="0"/>
        <v>56933</v>
      </c>
      <c r="R10" s="7">
        <f t="shared" si="0"/>
        <v>56939</v>
      </c>
      <c r="S10" s="7">
        <f t="shared" si="0"/>
        <v>57128</v>
      </c>
      <c r="T10" s="7">
        <f t="shared" si="0"/>
        <v>57710</v>
      </c>
      <c r="U10" s="7">
        <f t="shared" si="0"/>
        <v>58033</v>
      </c>
      <c r="V10" s="7">
        <f t="shared" si="0"/>
        <v>59058</v>
      </c>
      <c r="W10" s="7">
        <f t="shared" si="0"/>
        <v>84891</v>
      </c>
      <c r="X10" s="7">
        <f t="shared" si="0"/>
        <v>94131</v>
      </c>
      <c r="Y10" s="7">
        <f t="shared" si="0"/>
        <v>99055</v>
      </c>
      <c r="Z10" s="7">
        <f t="shared" si="0"/>
        <v>104729</v>
      </c>
      <c r="AA10" s="7">
        <f t="shared" si="0"/>
        <v>105714</v>
      </c>
      <c r="AB10" s="7">
        <f t="shared" si="0"/>
        <v>122930</v>
      </c>
      <c r="AC10" s="7">
        <f t="shared" si="0"/>
        <v>126819</v>
      </c>
      <c r="AD10" s="7">
        <f t="shared" si="0"/>
        <v>130017</v>
      </c>
      <c r="AE10" s="7">
        <f t="shared" si="0"/>
        <v>132026</v>
      </c>
      <c r="AF10" s="7">
        <f t="shared" si="0"/>
        <v>143714</v>
      </c>
      <c r="AG10" s="7">
        <f t="shared" si="0"/>
        <v>174775</v>
      </c>
      <c r="AH10" s="7">
        <f t="shared" si="0"/>
        <v>181066</v>
      </c>
      <c r="AI10" s="7">
        <f t="shared" si="0"/>
        <v>187721</v>
      </c>
      <c r="AJ10" s="7">
        <f t="shared" si="0"/>
        <v>193466</v>
      </c>
      <c r="AK10" s="7">
        <f t="shared" si="0"/>
        <v>197160</v>
      </c>
      <c r="AL10" s="7">
        <f t="shared" si="0"/>
        <v>202076</v>
      </c>
      <c r="AM10" s="7">
        <f t="shared" si="0"/>
        <v>195352</v>
      </c>
      <c r="AN10" s="7">
        <f t="shared" si="0"/>
        <v>200648</v>
      </c>
      <c r="AO10" s="7">
        <f t="shared" si="0"/>
        <v>206787</v>
      </c>
      <c r="AP10" s="7">
        <f t="shared" si="0"/>
        <v>215452</v>
      </c>
      <c r="AQ10" s="7">
        <f t="shared" si="0"/>
        <v>223149</v>
      </c>
      <c r="AR10" s="7">
        <f t="shared" si="0"/>
        <v>234323</v>
      </c>
      <c r="AS10" s="7">
        <f t="shared" si="0"/>
        <v>234977</v>
      </c>
      <c r="AT10" s="7">
        <f t="shared" si="0"/>
        <v>247509</v>
      </c>
      <c r="AU10" s="7">
        <f t="shared" si="0"/>
        <v>252938</v>
      </c>
      <c r="AV10" s="7">
        <f t="shared" si="0"/>
        <v>258109</v>
      </c>
      <c r="AW10" s="7">
        <f t="shared" si="0"/>
        <v>264515</v>
      </c>
      <c r="AX10" s="16">
        <f t="shared" si="0"/>
        <v>270912</v>
      </c>
      <c r="AY10" s="16">
        <f t="shared" si="0"/>
        <v>277632</v>
      </c>
      <c r="AZ10" s="16">
        <f t="shared" si="0"/>
        <v>282126</v>
      </c>
      <c r="BA10" s="16">
        <f t="shared" si="0"/>
        <v>290831</v>
      </c>
      <c r="BB10" s="7">
        <f t="shared" si="0"/>
        <v>301441</v>
      </c>
      <c r="BC10" s="7">
        <f t="shared" si="0"/>
        <v>308718</v>
      </c>
      <c r="BD10" s="7">
        <f t="shared" si="0"/>
        <v>315290</v>
      </c>
      <c r="BE10" s="7">
        <f t="shared" si="0"/>
        <v>306202</v>
      </c>
      <c r="BF10" s="7">
        <f t="shared" si="0"/>
        <v>309440</v>
      </c>
      <c r="BG10" s="7">
        <f t="shared" si="0"/>
        <v>311130</v>
      </c>
      <c r="BH10" s="7">
        <f t="shared" si="0"/>
        <v>312521</v>
      </c>
      <c r="BI10" s="7">
        <f t="shared" si="0"/>
        <v>314039</v>
      </c>
    </row>
    <row r="13" spans="1:71" x14ac:dyDescent="0.3">
      <c r="A13" s="2" t="s">
        <v>8</v>
      </c>
    </row>
    <row r="14" spans="1:71" x14ac:dyDescent="0.3">
      <c r="A14" s="3"/>
      <c r="B14" s="4">
        <f t="shared" ref="B14:BC14" si="1">B5</f>
        <v>42978</v>
      </c>
      <c r="C14" s="4">
        <f t="shared" si="1"/>
        <v>43008</v>
      </c>
      <c r="D14" s="4">
        <f t="shared" si="1"/>
        <v>43039</v>
      </c>
      <c r="E14" s="4">
        <f t="shared" si="1"/>
        <v>43069</v>
      </c>
      <c r="F14" s="4">
        <f t="shared" si="1"/>
        <v>43100</v>
      </c>
      <c r="G14" s="4">
        <f t="shared" si="1"/>
        <v>43131</v>
      </c>
      <c r="H14" s="4">
        <f t="shared" si="1"/>
        <v>43159</v>
      </c>
      <c r="I14" s="4">
        <f t="shared" si="1"/>
        <v>43190</v>
      </c>
      <c r="J14" s="4">
        <f t="shared" si="1"/>
        <v>43220</v>
      </c>
      <c r="K14" s="4">
        <f t="shared" si="1"/>
        <v>43251</v>
      </c>
      <c r="L14" s="4">
        <f t="shared" si="1"/>
        <v>43281</v>
      </c>
      <c r="M14" s="4">
        <f t="shared" si="1"/>
        <v>43312</v>
      </c>
      <c r="N14" s="4">
        <f t="shared" si="1"/>
        <v>43343</v>
      </c>
      <c r="O14" s="4">
        <f t="shared" si="1"/>
        <v>43373</v>
      </c>
      <c r="P14" s="4">
        <f t="shared" si="1"/>
        <v>43404</v>
      </c>
      <c r="Q14" s="4">
        <f t="shared" si="1"/>
        <v>43434</v>
      </c>
      <c r="R14" s="4">
        <f t="shared" si="1"/>
        <v>43465</v>
      </c>
      <c r="S14" s="4">
        <f t="shared" si="1"/>
        <v>43496</v>
      </c>
      <c r="T14" s="4">
        <f t="shared" si="1"/>
        <v>43524</v>
      </c>
      <c r="U14" s="4">
        <f t="shared" si="1"/>
        <v>43555</v>
      </c>
      <c r="V14" s="4">
        <f t="shared" si="1"/>
        <v>43585</v>
      </c>
      <c r="W14" s="4">
        <f t="shared" si="1"/>
        <v>43616</v>
      </c>
      <c r="X14" s="4">
        <f t="shared" si="1"/>
        <v>43646</v>
      </c>
      <c r="Y14" s="4">
        <f t="shared" si="1"/>
        <v>43677</v>
      </c>
      <c r="Z14" s="4">
        <f t="shared" si="1"/>
        <v>43708</v>
      </c>
      <c r="AA14" s="4">
        <f t="shared" si="1"/>
        <v>43738</v>
      </c>
      <c r="AB14" s="4">
        <f t="shared" si="1"/>
        <v>43769</v>
      </c>
      <c r="AC14" s="4">
        <f t="shared" si="1"/>
        <v>43799</v>
      </c>
      <c r="AD14" s="4">
        <f t="shared" si="1"/>
        <v>43830</v>
      </c>
      <c r="AE14" s="4">
        <f t="shared" si="1"/>
        <v>43861</v>
      </c>
      <c r="AF14" s="4">
        <f t="shared" si="1"/>
        <v>43889</v>
      </c>
      <c r="AG14" s="4">
        <f t="shared" si="1"/>
        <v>43921</v>
      </c>
      <c r="AH14" s="4">
        <f t="shared" si="1"/>
        <v>43951</v>
      </c>
      <c r="AI14" s="4">
        <f t="shared" si="1"/>
        <v>43982</v>
      </c>
      <c r="AJ14" s="4">
        <f t="shared" si="1"/>
        <v>44012</v>
      </c>
      <c r="AK14" s="4">
        <f t="shared" si="1"/>
        <v>44043</v>
      </c>
      <c r="AL14" s="4">
        <f t="shared" si="1"/>
        <v>44074</v>
      </c>
      <c r="AM14" s="4">
        <f t="shared" si="1"/>
        <v>44104</v>
      </c>
      <c r="AN14" s="4">
        <f t="shared" si="1"/>
        <v>44135</v>
      </c>
      <c r="AO14" s="4">
        <f t="shared" si="1"/>
        <v>44165</v>
      </c>
      <c r="AP14" s="4">
        <f t="shared" si="1"/>
        <v>44196</v>
      </c>
      <c r="AQ14" s="4">
        <f t="shared" si="1"/>
        <v>44227</v>
      </c>
      <c r="AR14" s="4">
        <f t="shared" si="1"/>
        <v>44255</v>
      </c>
      <c r="AS14" s="4">
        <f t="shared" si="1"/>
        <v>44286</v>
      </c>
      <c r="AT14" s="4">
        <f t="shared" si="1"/>
        <v>44316</v>
      </c>
      <c r="AU14" s="4">
        <f t="shared" si="1"/>
        <v>44347</v>
      </c>
      <c r="AV14" s="4">
        <f t="shared" si="1"/>
        <v>44377</v>
      </c>
      <c r="AW14" s="4">
        <f t="shared" si="1"/>
        <v>44408</v>
      </c>
      <c r="AX14" s="14">
        <f t="shared" si="1"/>
        <v>44439</v>
      </c>
      <c r="AY14" s="14">
        <f t="shared" si="1"/>
        <v>44469</v>
      </c>
      <c r="AZ14" s="14">
        <f t="shared" si="1"/>
        <v>44500</v>
      </c>
      <c r="BA14" s="14">
        <f t="shared" si="1"/>
        <v>44530</v>
      </c>
      <c r="BB14" s="4">
        <f t="shared" si="1"/>
        <v>44561</v>
      </c>
      <c r="BC14" s="4">
        <f t="shared" si="1"/>
        <v>44592</v>
      </c>
      <c r="BD14" s="4">
        <f>BD5</f>
        <v>44620</v>
      </c>
      <c r="BE14" s="4">
        <f t="shared" ref="BE14:BI14" si="2">IF(ISBLANK(BE5),"",BE5)</f>
        <v>44651</v>
      </c>
      <c r="BF14" s="4">
        <f t="shared" si="2"/>
        <v>44681</v>
      </c>
      <c r="BG14" s="4">
        <f t="shared" si="2"/>
        <v>44712</v>
      </c>
      <c r="BH14" s="4">
        <f t="shared" si="2"/>
        <v>44742</v>
      </c>
      <c r="BI14" s="4">
        <f t="shared" si="2"/>
        <v>44773</v>
      </c>
      <c r="BJ14" s="5"/>
      <c r="BK14" s="5" t="str">
        <f t="shared" ref="BK14:BP14" si="3">IF(ISBLANK(BK5),"",BK5)</f>
        <v/>
      </c>
      <c r="BL14" s="5" t="str">
        <f t="shared" si="3"/>
        <v/>
      </c>
      <c r="BM14" s="5" t="str">
        <f t="shared" si="3"/>
        <v/>
      </c>
      <c r="BN14" s="5" t="str">
        <f t="shared" si="3"/>
        <v/>
      </c>
      <c r="BO14" s="5" t="str">
        <f t="shared" si="3"/>
        <v/>
      </c>
      <c r="BP14" s="5" t="str">
        <f t="shared" si="3"/>
        <v/>
      </c>
      <c r="BQ14" s="5"/>
      <c r="BR14" s="5"/>
      <c r="BS14" s="5"/>
    </row>
    <row r="15" spans="1:71" x14ac:dyDescent="0.3">
      <c r="A15" s="3" t="s">
        <v>9</v>
      </c>
      <c r="B15" s="7">
        <v>146</v>
      </c>
      <c r="C15" s="7">
        <v>153</v>
      </c>
      <c r="D15" s="7">
        <v>166</v>
      </c>
      <c r="E15" s="7">
        <v>163</v>
      </c>
      <c r="F15" s="7">
        <v>162</v>
      </c>
      <c r="G15" s="7">
        <v>162</v>
      </c>
      <c r="H15" s="7">
        <v>170</v>
      </c>
      <c r="I15" s="7">
        <v>163</v>
      </c>
      <c r="J15" s="7">
        <v>157</v>
      </c>
      <c r="K15" s="7">
        <v>205</v>
      </c>
      <c r="L15" s="7">
        <v>133</v>
      </c>
      <c r="M15" s="7">
        <v>128</v>
      </c>
      <c r="N15" s="7">
        <v>126</v>
      </c>
      <c r="O15" s="7">
        <v>122</v>
      </c>
      <c r="P15" s="7">
        <v>112</v>
      </c>
      <c r="Q15" s="7">
        <v>104</v>
      </c>
      <c r="R15" s="7">
        <v>108</v>
      </c>
      <c r="S15" s="7">
        <v>106</v>
      </c>
      <c r="T15" s="7">
        <v>105</v>
      </c>
      <c r="U15" s="7">
        <v>105</v>
      </c>
      <c r="V15" s="7">
        <v>206</v>
      </c>
      <c r="W15" s="7">
        <v>292</v>
      </c>
      <c r="X15" s="7">
        <v>457</v>
      </c>
      <c r="Y15" s="7">
        <v>612</v>
      </c>
      <c r="Z15" s="7">
        <v>822</v>
      </c>
      <c r="AA15" s="7">
        <v>1222</v>
      </c>
      <c r="AB15" s="7">
        <v>1383</v>
      </c>
      <c r="AC15" s="7">
        <v>1655</v>
      </c>
      <c r="AD15" s="7">
        <v>2203</v>
      </c>
      <c r="AE15" s="7">
        <v>3048</v>
      </c>
      <c r="AF15" s="7">
        <v>2404</v>
      </c>
      <c r="AG15" s="7">
        <v>4260</v>
      </c>
      <c r="AH15" s="7">
        <v>5662</v>
      </c>
      <c r="AI15" s="6">
        <v>6904</v>
      </c>
      <c r="AJ15" s="6">
        <v>9761</v>
      </c>
      <c r="AK15" s="6">
        <v>11900</v>
      </c>
      <c r="AL15" s="6">
        <v>14874</v>
      </c>
      <c r="AM15" s="6">
        <v>16359</v>
      </c>
      <c r="AN15" s="6">
        <v>17150</v>
      </c>
      <c r="AO15" s="6">
        <v>18704</v>
      </c>
      <c r="AP15" s="6">
        <v>21810</v>
      </c>
      <c r="AQ15" s="6">
        <v>23079</v>
      </c>
      <c r="AR15" s="6">
        <v>25591</v>
      </c>
      <c r="AS15" s="6">
        <v>26403</v>
      </c>
      <c r="AT15" s="6">
        <v>36147</v>
      </c>
      <c r="AU15" s="6">
        <v>39451</v>
      </c>
      <c r="AV15" s="6">
        <v>42364</v>
      </c>
      <c r="AW15" s="6">
        <v>45860</v>
      </c>
      <c r="AX15" s="15">
        <v>49937</v>
      </c>
      <c r="AY15" s="15">
        <v>54550</v>
      </c>
      <c r="AZ15" s="15">
        <v>58246</v>
      </c>
      <c r="BA15" s="15">
        <v>66323</v>
      </c>
      <c r="BB15" s="6">
        <v>73247</v>
      </c>
      <c r="BC15" s="6">
        <v>79843</v>
      </c>
      <c r="BD15" s="6">
        <v>85959</v>
      </c>
      <c r="BE15" s="6">
        <v>88636</v>
      </c>
      <c r="BF15" s="6">
        <v>91042</v>
      </c>
      <c r="BG15" s="6">
        <v>92043</v>
      </c>
      <c r="BH15" s="6">
        <v>92687</v>
      </c>
      <c r="BI15" s="6">
        <v>93705</v>
      </c>
      <c r="BJ15" s="8"/>
    </row>
    <row r="16" spans="1:71" x14ac:dyDescent="0.3">
      <c r="A16" s="3" t="s">
        <v>10</v>
      </c>
      <c r="B16" s="7">
        <v>679</v>
      </c>
      <c r="C16" s="7">
        <v>347</v>
      </c>
      <c r="D16" s="7">
        <v>524</v>
      </c>
      <c r="E16" s="7">
        <v>1923</v>
      </c>
      <c r="F16" s="7">
        <v>2617</v>
      </c>
      <c r="G16" s="7">
        <v>2978</v>
      </c>
      <c r="H16" s="7">
        <v>3182</v>
      </c>
      <c r="I16" s="7">
        <v>3246</v>
      </c>
      <c r="J16" s="7">
        <v>4369</v>
      </c>
      <c r="K16" s="7">
        <v>4664</v>
      </c>
      <c r="L16" s="7">
        <f>5354-215-160</f>
        <v>4979</v>
      </c>
      <c r="M16" s="7">
        <f>5933-372-283</f>
        <v>5278</v>
      </c>
      <c r="N16" s="7">
        <f>6058-405-325</f>
        <v>5328</v>
      </c>
      <c r="O16" s="7">
        <f>6329-444-353</f>
        <v>5532</v>
      </c>
      <c r="P16" s="7">
        <f>6628-493-393</f>
        <v>5742</v>
      </c>
      <c r="Q16" s="7">
        <f>7042-508-403</f>
        <v>6131</v>
      </c>
      <c r="R16" s="7">
        <f>6934-532-399</f>
        <v>6003</v>
      </c>
      <c r="S16" s="7">
        <f>6984-552-414</f>
        <v>6018</v>
      </c>
      <c r="T16" s="7">
        <f>7057-561-433</f>
        <v>6063</v>
      </c>
      <c r="U16" s="7">
        <f>7174-637-451</f>
        <v>6086</v>
      </c>
      <c r="V16" s="7">
        <f>7275-667-479</f>
        <v>6129</v>
      </c>
      <c r="W16" s="7">
        <v>6136</v>
      </c>
      <c r="X16" s="7">
        <v>6826</v>
      </c>
      <c r="Y16" s="7">
        <v>6478</v>
      </c>
      <c r="Z16" s="7">
        <v>6429</v>
      </c>
      <c r="AA16" s="7">
        <v>6410</v>
      </c>
      <c r="AB16" s="7">
        <v>6342</v>
      </c>
      <c r="AC16" s="7">
        <v>6328</v>
      </c>
      <c r="AD16" s="7">
        <v>6410</v>
      </c>
      <c r="AE16" s="7">
        <v>6385</v>
      </c>
      <c r="AF16" s="7">
        <v>6390</v>
      </c>
      <c r="AG16" s="7">
        <v>6328</v>
      </c>
      <c r="AH16" s="7">
        <v>6306</v>
      </c>
      <c r="AI16" s="6">
        <v>6281</v>
      </c>
      <c r="AJ16" s="6">
        <v>6209</v>
      </c>
      <c r="AK16" s="6">
        <v>6180</v>
      </c>
      <c r="AL16" s="6">
        <v>6162</v>
      </c>
      <c r="AM16" s="6">
        <v>6124</v>
      </c>
      <c r="AN16" s="6">
        <v>6163</v>
      </c>
      <c r="AO16" s="6">
        <v>6181</v>
      </c>
      <c r="AP16" s="6">
        <v>6242</v>
      </c>
      <c r="AQ16" s="6">
        <v>6239</v>
      </c>
      <c r="AR16" s="6">
        <v>6080</v>
      </c>
      <c r="AS16" s="6">
        <v>916</v>
      </c>
      <c r="AT16" s="6">
        <v>937</v>
      </c>
      <c r="AU16" s="6">
        <v>926</v>
      </c>
      <c r="AV16" s="6">
        <v>934</v>
      </c>
      <c r="AW16" s="6">
        <v>953</v>
      </c>
      <c r="AX16" s="15">
        <v>947</v>
      </c>
      <c r="AY16" s="15">
        <v>927</v>
      </c>
      <c r="AZ16" s="15">
        <v>936</v>
      </c>
      <c r="BA16" s="15">
        <v>926</v>
      </c>
      <c r="BB16" s="6">
        <v>912</v>
      </c>
      <c r="BC16" s="6">
        <v>913</v>
      </c>
      <c r="BD16" s="6">
        <v>909</v>
      </c>
      <c r="BE16" s="6">
        <v>906</v>
      </c>
      <c r="BF16" s="6">
        <v>904</v>
      </c>
      <c r="BG16" s="6">
        <v>897</v>
      </c>
      <c r="BH16" s="6">
        <v>890</v>
      </c>
      <c r="BI16" s="6">
        <v>893</v>
      </c>
    </row>
    <row r="17" spans="1:68" x14ac:dyDescent="0.3">
      <c r="A17" s="3" t="s">
        <v>11</v>
      </c>
      <c r="B17" s="7">
        <v>5000</v>
      </c>
      <c r="C17" s="7">
        <v>5799</v>
      </c>
      <c r="D17" s="7">
        <v>5928</v>
      </c>
      <c r="E17" s="7">
        <v>5928</v>
      </c>
      <c r="F17" s="7">
        <v>35928</v>
      </c>
      <c r="G17" s="7">
        <v>36242</v>
      </c>
      <c r="H17" s="7">
        <v>36401</v>
      </c>
      <c r="I17" s="7">
        <v>45525</v>
      </c>
      <c r="J17" s="7">
        <v>46534</v>
      </c>
      <c r="K17" s="7">
        <v>47453</v>
      </c>
      <c r="L17" s="7">
        <v>48882</v>
      </c>
      <c r="M17" s="7">
        <v>49521</v>
      </c>
      <c r="N17" s="7">
        <v>49777</v>
      </c>
      <c r="O17" s="7">
        <v>50258</v>
      </c>
      <c r="P17" s="7">
        <v>50250</v>
      </c>
      <c r="Q17" s="7">
        <v>50698</v>
      </c>
      <c r="R17" s="7">
        <v>50828</v>
      </c>
      <c r="S17" s="7">
        <v>51004</v>
      </c>
      <c r="T17" s="7">
        <v>51542</v>
      </c>
      <c r="U17" s="7">
        <v>51842</v>
      </c>
      <c r="V17" s="7">
        <v>52723</v>
      </c>
      <c r="W17" s="7">
        <v>78463</v>
      </c>
      <c r="X17" s="7">
        <v>86848</v>
      </c>
      <c r="Y17" s="7">
        <v>91965</v>
      </c>
      <c r="Z17" s="7">
        <v>97478</v>
      </c>
      <c r="AA17" s="7">
        <v>98082</v>
      </c>
      <c r="AB17" s="7">
        <v>115205</v>
      </c>
      <c r="AC17" s="7">
        <v>118836</v>
      </c>
      <c r="AD17" s="7">
        <v>121404</v>
      </c>
      <c r="AE17" s="7">
        <v>122593</v>
      </c>
      <c r="AF17" s="7">
        <v>134920</v>
      </c>
      <c r="AG17" s="7">
        <v>164187</v>
      </c>
      <c r="AH17" s="7">
        <v>169098</v>
      </c>
      <c r="AI17" s="6">
        <v>174536</v>
      </c>
      <c r="AJ17" s="6">
        <v>177496</v>
      </c>
      <c r="AK17" s="6">
        <v>179080</v>
      </c>
      <c r="AL17" s="6">
        <v>181040</v>
      </c>
      <c r="AM17" s="6">
        <v>172869</v>
      </c>
      <c r="AN17" s="6">
        <v>177335</v>
      </c>
      <c r="AO17" s="6">
        <v>181902</v>
      </c>
      <c r="AP17" s="6">
        <v>187400</v>
      </c>
      <c r="AQ17" s="6">
        <v>193831</v>
      </c>
      <c r="AR17" s="6">
        <v>202652</v>
      </c>
      <c r="AS17" s="6">
        <v>207658</v>
      </c>
      <c r="AT17" s="6">
        <v>210425</v>
      </c>
      <c r="AU17" s="6">
        <v>212561</v>
      </c>
      <c r="AV17" s="6">
        <v>214811</v>
      </c>
      <c r="AW17" s="6">
        <v>217702</v>
      </c>
      <c r="AX17" s="15">
        <v>220028</v>
      </c>
      <c r="AY17" s="15">
        <v>222155</v>
      </c>
      <c r="AZ17" s="15">
        <v>222944</v>
      </c>
      <c r="BA17" s="15">
        <v>223582</v>
      </c>
      <c r="BB17" s="6">
        <v>227282</v>
      </c>
      <c r="BC17" s="6">
        <v>227962</v>
      </c>
      <c r="BD17" s="6">
        <v>228422</v>
      </c>
      <c r="BE17" s="6">
        <v>216660</v>
      </c>
      <c r="BF17" s="6">
        <v>217494</v>
      </c>
      <c r="BG17" s="6">
        <v>218190</v>
      </c>
      <c r="BH17" s="6">
        <v>218944</v>
      </c>
      <c r="BI17" s="6">
        <v>219441</v>
      </c>
    </row>
    <row r="18" spans="1:68" x14ac:dyDescent="0.3">
      <c r="A18" s="3" t="s">
        <v>12</v>
      </c>
      <c r="B18" s="7">
        <f>SUM(B15:B17)</f>
        <v>5825</v>
      </c>
      <c r="C18" s="7">
        <f t="shared" ref="C18:BI18" si="4">SUM(C15:C17)</f>
        <v>6299</v>
      </c>
      <c r="D18" s="7">
        <f t="shared" si="4"/>
        <v>6618</v>
      </c>
      <c r="E18" s="7">
        <f t="shared" si="4"/>
        <v>8014</v>
      </c>
      <c r="F18" s="7">
        <f t="shared" si="4"/>
        <v>38707</v>
      </c>
      <c r="G18" s="7">
        <f t="shared" si="4"/>
        <v>39382</v>
      </c>
      <c r="H18" s="7">
        <f t="shared" si="4"/>
        <v>39753</v>
      </c>
      <c r="I18" s="7">
        <f t="shared" si="4"/>
        <v>48934</v>
      </c>
      <c r="J18" s="7">
        <f t="shared" si="4"/>
        <v>51060</v>
      </c>
      <c r="K18" s="7">
        <f t="shared" si="4"/>
        <v>52322</v>
      </c>
      <c r="L18" s="7">
        <f t="shared" si="4"/>
        <v>53994</v>
      </c>
      <c r="M18" s="7">
        <f t="shared" si="4"/>
        <v>54927</v>
      </c>
      <c r="N18" s="7">
        <f t="shared" si="4"/>
        <v>55231</v>
      </c>
      <c r="O18" s="7">
        <f t="shared" si="4"/>
        <v>55912</v>
      </c>
      <c r="P18" s="7">
        <f t="shared" si="4"/>
        <v>56104</v>
      </c>
      <c r="Q18" s="7">
        <f t="shared" si="4"/>
        <v>56933</v>
      </c>
      <c r="R18" s="7">
        <f t="shared" si="4"/>
        <v>56939</v>
      </c>
      <c r="S18" s="7">
        <f t="shared" si="4"/>
        <v>57128</v>
      </c>
      <c r="T18" s="7">
        <f t="shared" si="4"/>
        <v>57710</v>
      </c>
      <c r="U18" s="7">
        <f t="shared" si="4"/>
        <v>58033</v>
      </c>
      <c r="V18" s="7">
        <f t="shared" si="4"/>
        <v>59058</v>
      </c>
      <c r="W18" s="7">
        <f t="shared" si="4"/>
        <v>84891</v>
      </c>
      <c r="X18" s="7">
        <f t="shared" si="4"/>
        <v>94131</v>
      </c>
      <c r="Y18" s="7">
        <f t="shared" si="4"/>
        <v>99055</v>
      </c>
      <c r="Z18" s="7">
        <f t="shared" si="4"/>
        <v>104729</v>
      </c>
      <c r="AA18" s="7">
        <f t="shared" si="4"/>
        <v>105714</v>
      </c>
      <c r="AB18" s="7">
        <f t="shared" si="4"/>
        <v>122930</v>
      </c>
      <c r="AC18" s="7">
        <f t="shared" si="4"/>
        <v>126819</v>
      </c>
      <c r="AD18" s="7">
        <f t="shared" si="4"/>
        <v>130017</v>
      </c>
      <c r="AE18" s="7">
        <f t="shared" si="4"/>
        <v>132026</v>
      </c>
      <c r="AF18" s="7">
        <f t="shared" si="4"/>
        <v>143714</v>
      </c>
      <c r="AG18" s="7">
        <f t="shared" si="4"/>
        <v>174775</v>
      </c>
      <c r="AH18" s="7">
        <f t="shared" si="4"/>
        <v>181066</v>
      </c>
      <c r="AI18" s="7">
        <f t="shared" si="4"/>
        <v>187721</v>
      </c>
      <c r="AJ18" s="7">
        <f t="shared" si="4"/>
        <v>193466</v>
      </c>
      <c r="AK18" s="7">
        <f t="shared" si="4"/>
        <v>197160</v>
      </c>
      <c r="AL18" s="7">
        <f t="shared" si="4"/>
        <v>202076</v>
      </c>
      <c r="AM18" s="7">
        <f t="shared" si="4"/>
        <v>195352</v>
      </c>
      <c r="AN18" s="7">
        <f t="shared" si="4"/>
        <v>200648</v>
      </c>
      <c r="AO18" s="7">
        <f t="shared" si="4"/>
        <v>206787</v>
      </c>
      <c r="AP18" s="7">
        <f t="shared" si="4"/>
        <v>215452</v>
      </c>
      <c r="AQ18" s="7">
        <f t="shared" si="4"/>
        <v>223149</v>
      </c>
      <c r="AR18" s="7">
        <f t="shared" si="4"/>
        <v>234323</v>
      </c>
      <c r="AS18" s="7">
        <f t="shared" si="4"/>
        <v>234977</v>
      </c>
      <c r="AT18" s="7">
        <f t="shared" si="4"/>
        <v>247509</v>
      </c>
      <c r="AU18" s="7">
        <f t="shared" si="4"/>
        <v>252938</v>
      </c>
      <c r="AV18" s="7">
        <f t="shared" si="4"/>
        <v>258109</v>
      </c>
      <c r="AW18" s="7">
        <f t="shared" si="4"/>
        <v>264515</v>
      </c>
      <c r="AX18" s="16">
        <f t="shared" si="4"/>
        <v>270912</v>
      </c>
      <c r="AY18" s="16">
        <f t="shared" si="4"/>
        <v>277632</v>
      </c>
      <c r="AZ18" s="16">
        <f t="shared" si="4"/>
        <v>282126</v>
      </c>
      <c r="BA18" s="16">
        <f t="shared" si="4"/>
        <v>290831</v>
      </c>
      <c r="BB18" s="7">
        <f t="shared" si="4"/>
        <v>301441</v>
      </c>
      <c r="BC18" s="7">
        <f t="shared" si="4"/>
        <v>308718</v>
      </c>
      <c r="BD18" s="7">
        <f t="shared" si="4"/>
        <v>315290</v>
      </c>
      <c r="BE18" s="7">
        <f t="shared" si="4"/>
        <v>306202</v>
      </c>
      <c r="BF18" s="7">
        <f t="shared" si="4"/>
        <v>309440</v>
      </c>
      <c r="BG18" s="7">
        <f t="shared" si="4"/>
        <v>311130</v>
      </c>
      <c r="BH18" s="7">
        <f t="shared" si="4"/>
        <v>312521</v>
      </c>
      <c r="BI18" s="7">
        <f t="shared" si="4"/>
        <v>314039</v>
      </c>
    </row>
    <row r="21" spans="1:68" x14ac:dyDescent="0.3">
      <c r="A21" s="2" t="s">
        <v>13</v>
      </c>
    </row>
    <row r="22" spans="1:68" x14ac:dyDescent="0.3">
      <c r="A22" s="3"/>
      <c r="B22" s="4">
        <f t="shared" ref="B22:BI22" si="5">IF(ISBLANK(B5),"",B5)</f>
        <v>42978</v>
      </c>
      <c r="C22" s="4">
        <f t="shared" si="5"/>
        <v>43008</v>
      </c>
      <c r="D22" s="4">
        <f t="shared" si="5"/>
        <v>43039</v>
      </c>
      <c r="E22" s="4">
        <f t="shared" si="5"/>
        <v>43069</v>
      </c>
      <c r="F22" s="4">
        <f t="shared" si="5"/>
        <v>43100</v>
      </c>
      <c r="G22" s="4">
        <f t="shared" si="5"/>
        <v>43131</v>
      </c>
      <c r="H22" s="4">
        <f t="shared" si="5"/>
        <v>43159</v>
      </c>
      <c r="I22" s="4">
        <f t="shared" si="5"/>
        <v>43190</v>
      </c>
      <c r="J22" s="4">
        <f t="shared" si="5"/>
        <v>43220</v>
      </c>
      <c r="K22" s="4">
        <f t="shared" si="5"/>
        <v>43251</v>
      </c>
      <c r="L22" s="4">
        <f t="shared" si="5"/>
        <v>43281</v>
      </c>
      <c r="M22" s="4">
        <f t="shared" si="5"/>
        <v>43312</v>
      </c>
      <c r="N22" s="4">
        <f t="shared" si="5"/>
        <v>43343</v>
      </c>
      <c r="O22" s="4">
        <f t="shared" si="5"/>
        <v>43373</v>
      </c>
      <c r="P22" s="4">
        <f t="shared" si="5"/>
        <v>43404</v>
      </c>
      <c r="Q22" s="4">
        <f t="shared" si="5"/>
        <v>43434</v>
      </c>
      <c r="R22" s="4">
        <f t="shared" si="5"/>
        <v>43465</v>
      </c>
      <c r="S22" s="4">
        <f t="shared" si="5"/>
        <v>43496</v>
      </c>
      <c r="T22" s="4">
        <f t="shared" si="5"/>
        <v>43524</v>
      </c>
      <c r="U22" s="4">
        <f t="shared" si="5"/>
        <v>43555</v>
      </c>
      <c r="V22" s="4">
        <f t="shared" si="5"/>
        <v>43585</v>
      </c>
      <c r="W22" s="4">
        <f t="shared" si="5"/>
        <v>43616</v>
      </c>
      <c r="X22" s="4">
        <f t="shared" si="5"/>
        <v>43646</v>
      </c>
      <c r="Y22" s="4">
        <f t="shared" si="5"/>
        <v>43677</v>
      </c>
      <c r="Z22" s="4">
        <f t="shared" si="5"/>
        <v>43708</v>
      </c>
      <c r="AA22" s="4">
        <f t="shared" si="5"/>
        <v>43738</v>
      </c>
      <c r="AB22" s="4">
        <f t="shared" si="5"/>
        <v>43769</v>
      </c>
      <c r="AC22" s="4">
        <f t="shared" si="5"/>
        <v>43799</v>
      </c>
      <c r="AD22" s="4">
        <f t="shared" si="5"/>
        <v>43830</v>
      </c>
      <c r="AE22" s="4">
        <f t="shared" si="5"/>
        <v>43861</v>
      </c>
      <c r="AF22" s="4">
        <f t="shared" si="5"/>
        <v>43889</v>
      </c>
      <c r="AG22" s="4">
        <f t="shared" si="5"/>
        <v>43921</v>
      </c>
      <c r="AH22" s="4">
        <f t="shared" si="5"/>
        <v>43951</v>
      </c>
      <c r="AI22" s="4">
        <f t="shared" si="5"/>
        <v>43982</v>
      </c>
      <c r="AJ22" s="4">
        <f t="shared" si="5"/>
        <v>44012</v>
      </c>
      <c r="AK22" s="4">
        <f t="shared" si="5"/>
        <v>44043</v>
      </c>
      <c r="AL22" s="4">
        <f t="shared" si="5"/>
        <v>44074</v>
      </c>
      <c r="AM22" s="4">
        <f t="shared" si="5"/>
        <v>44104</v>
      </c>
      <c r="AN22" s="4">
        <f t="shared" si="5"/>
        <v>44135</v>
      </c>
      <c r="AO22" s="4">
        <f t="shared" si="5"/>
        <v>44165</v>
      </c>
      <c r="AP22" s="4">
        <f t="shared" si="5"/>
        <v>44196</v>
      </c>
      <c r="AQ22" s="4">
        <f t="shared" si="5"/>
        <v>44227</v>
      </c>
      <c r="AR22" s="4">
        <f t="shared" si="5"/>
        <v>44255</v>
      </c>
      <c r="AS22" s="4">
        <f t="shared" si="5"/>
        <v>44286</v>
      </c>
      <c r="AT22" s="4">
        <f t="shared" si="5"/>
        <v>44316</v>
      </c>
      <c r="AU22" s="4">
        <f t="shared" si="5"/>
        <v>44347</v>
      </c>
      <c r="AV22" s="4">
        <f t="shared" si="5"/>
        <v>44377</v>
      </c>
      <c r="AW22" s="4">
        <f t="shared" si="5"/>
        <v>44408</v>
      </c>
      <c r="AX22" s="14">
        <f t="shared" si="5"/>
        <v>44439</v>
      </c>
      <c r="AY22" s="14">
        <f t="shared" si="5"/>
        <v>44469</v>
      </c>
      <c r="AZ22" s="14">
        <f t="shared" si="5"/>
        <v>44500</v>
      </c>
      <c r="BA22" s="14">
        <f t="shared" si="5"/>
        <v>44530</v>
      </c>
      <c r="BB22" s="4">
        <f t="shared" si="5"/>
        <v>44561</v>
      </c>
      <c r="BC22" s="4">
        <f t="shared" si="5"/>
        <v>44592</v>
      </c>
      <c r="BD22" s="4">
        <f t="shared" si="5"/>
        <v>44620</v>
      </c>
      <c r="BE22" s="4">
        <f t="shared" si="5"/>
        <v>44651</v>
      </c>
      <c r="BF22" s="4">
        <f t="shared" si="5"/>
        <v>44681</v>
      </c>
      <c r="BG22" s="4">
        <f t="shared" si="5"/>
        <v>44712</v>
      </c>
      <c r="BH22" s="4">
        <f t="shared" si="5"/>
        <v>44742</v>
      </c>
      <c r="BI22" s="4">
        <f t="shared" si="5"/>
        <v>44773</v>
      </c>
      <c r="BK22" t="str">
        <f t="shared" ref="B22:BO22" si="6">IF(ISBLANK(BK5),"",BK5)</f>
        <v/>
      </c>
      <c r="BL22" t="str">
        <f t="shared" si="6"/>
        <v/>
      </c>
      <c r="BM22" t="str">
        <f t="shared" si="6"/>
        <v/>
      </c>
      <c r="BN22" t="str">
        <f t="shared" si="6"/>
        <v/>
      </c>
      <c r="BO22" t="str">
        <f t="shared" si="6"/>
        <v/>
      </c>
    </row>
    <row r="23" spans="1:68" x14ac:dyDescent="0.3">
      <c r="A23" s="3" t="s">
        <v>14</v>
      </c>
      <c r="B23" s="9">
        <v>5.6000000000000005</v>
      </c>
      <c r="C23" s="9">
        <v>13.499999999999998</v>
      </c>
      <c r="D23" s="9">
        <v>16.5</v>
      </c>
      <c r="E23" s="9">
        <v>19.2</v>
      </c>
      <c r="F23" s="9">
        <v>19.900000000000002</v>
      </c>
      <c r="G23" s="9">
        <v>28.099999999999998</v>
      </c>
      <c r="H23" s="9">
        <v>28.799999999999994</v>
      </c>
      <c r="I23" s="9">
        <v>30.099999999999994</v>
      </c>
      <c r="J23" s="9">
        <v>48.100000000000009</v>
      </c>
      <c r="K23" s="9">
        <v>56.900000000000013</v>
      </c>
      <c r="L23" s="9">
        <v>65.5</v>
      </c>
      <c r="M23" s="9">
        <v>73.8</v>
      </c>
      <c r="N23" s="9">
        <v>75.500000000000014</v>
      </c>
      <c r="O23" s="9">
        <v>73.900000000000006</v>
      </c>
      <c r="P23" s="9">
        <v>75.399999999999991</v>
      </c>
      <c r="Q23" s="9">
        <v>76.899999999999991</v>
      </c>
      <c r="R23" s="9">
        <v>69.199999999999989</v>
      </c>
      <c r="S23" s="9">
        <v>68.199999999999989</v>
      </c>
      <c r="T23" s="9">
        <v>68.799999999999983</v>
      </c>
      <c r="U23" s="9">
        <v>68.499999999999986</v>
      </c>
      <c r="V23" s="9">
        <v>64.899999999999991</v>
      </c>
      <c r="W23" s="9">
        <v>56.5</v>
      </c>
      <c r="X23" s="9">
        <v>54.4</v>
      </c>
      <c r="Y23" s="9">
        <v>50.20000000000001</v>
      </c>
      <c r="Z23" s="9">
        <v>50.2</v>
      </c>
      <c r="AA23" s="9">
        <v>49.2</v>
      </c>
      <c r="AB23" s="9">
        <v>52.2</v>
      </c>
      <c r="AC23" s="9">
        <v>50.5</v>
      </c>
      <c r="AD23" s="9">
        <v>56</v>
      </c>
      <c r="AE23" s="9">
        <v>57.5</v>
      </c>
      <c r="AF23" s="9">
        <v>64.2</v>
      </c>
      <c r="AG23" s="9">
        <v>54.4</v>
      </c>
      <c r="AH23" s="9">
        <v>57.1</v>
      </c>
      <c r="AI23" s="9">
        <v>59.3</v>
      </c>
      <c r="AJ23" s="9">
        <v>57.5</v>
      </c>
      <c r="AK23" s="9">
        <v>55.9</v>
      </c>
      <c r="AL23" s="9">
        <v>57.2</v>
      </c>
      <c r="AM23" s="9">
        <v>56.2</v>
      </c>
      <c r="AN23" s="9">
        <v>56.1</v>
      </c>
      <c r="AO23" s="9">
        <v>55</v>
      </c>
      <c r="AP23" s="9">
        <v>58.2</v>
      </c>
      <c r="AQ23" s="10">
        <v>52.9</v>
      </c>
      <c r="AR23" s="10">
        <v>50.5</v>
      </c>
      <c r="AS23" s="10">
        <v>47.4</v>
      </c>
      <c r="AT23" s="10">
        <v>48.8</v>
      </c>
      <c r="AU23" s="10">
        <v>48.5</v>
      </c>
      <c r="AV23" s="10">
        <v>50.1</v>
      </c>
      <c r="AW23" s="10">
        <v>56.18</v>
      </c>
      <c r="AX23" s="17">
        <v>53.629999999999995</v>
      </c>
      <c r="AY23" s="17">
        <v>52.5</v>
      </c>
      <c r="AZ23" s="17">
        <v>53.2</v>
      </c>
      <c r="BA23" s="17">
        <v>53.5</v>
      </c>
      <c r="BB23" s="10">
        <v>55.300000000000004</v>
      </c>
      <c r="BC23" s="10">
        <v>52.9</v>
      </c>
      <c r="BD23" s="10">
        <v>54</v>
      </c>
      <c r="BE23" s="10">
        <v>55.63000000000001</v>
      </c>
      <c r="BF23" s="10">
        <v>55.7</v>
      </c>
      <c r="BG23" s="10">
        <v>79.2</v>
      </c>
      <c r="BH23" s="10">
        <v>76.400000000000006</v>
      </c>
      <c r="BI23" s="10">
        <v>72.8</v>
      </c>
    </row>
    <row r="24" spans="1:68" x14ac:dyDescent="0.3">
      <c r="A24" s="3" t="s">
        <v>15</v>
      </c>
      <c r="B24" s="9">
        <v>5.8000000000000007</v>
      </c>
      <c r="C24" s="9">
        <v>5.8999999999999995</v>
      </c>
      <c r="D24" s="9">
        <v>3.4000000000000004</v>
      </c>
      <c r="E24" s="9">
        <v>3.4000000000000004</v>
      </c>
      <c r="F24" s="9">
        <v>3.4000000000000004</v>
      </c>
      <c r="G24" s="9">
        <v>4.3</v>
      </c>
      <c r="H24" s="9">
        <v>4.3</v>
      </c>
      <c r="I24" s="9">
        <v>4.3</v>
      </c>
      <c r="J24" s="9">
        <v>3.9</v>
      </c>
      <c r="K24" s="9">
        <v>3.3</v>
      </c>
      <c r="L24" s="9">
        <v>3</v>
      </c>
      <c r="M24" s="9">
        <v>2.5</v>
      </c>
      <c r="N24" s="9">
        <v>2.4</v>
      </c>
      <c r="O24" s="9">
        <v>2.4</v>
      </c>
      <c r="P24" s="9">
        <v>2.4</v>
      </c>
      <c r="Q24" s="9">
        <v>2.4</v>
      </c>
      <c r="R24" s="9">
        <v>2.0999999999999996</v>
      </c>
      <c r="S24" s="9">
        <v>2.0999999999999996</v>
      </c>
      <c r="T24" s="9">
        <v>2.0999999999999996</v>
      </c>
      <c r="U24" s="9">
        <v>1.9</v>
      </c>
      <c r="V24" s="9">
        <v>4</v>
      </c>
      <c r="W24" s="9">
        <v>6.3</v>
      </c>
      <c r="X24" s="9">
        <v>9.8000000000000007</v>
      </c>
      <c r="Y24" s="9">
        <v>22.899999999999995</v>
      </c>
      <c r="Z24" s="9">
        <v>24.7</v>
      </c>
      <c r="AA24" s="9">
        <v>28.900000000000002</v>
      </c>
      <c r="AB24" s="9">
        <v>32.200000000000003</v>
      </c>
      <c r="AC24" s="9">
        <v>35.299999999999997</v>
      </c>
      <c r="AD24" s="9">
        <v>43.4</v>
      </c>
      <c r="AE24" s="9">
        <v>55.2</v>
      </c>
      <c r="AF24" s="9">
        <v>71.7</v>
      </c>
      <c r="AG24" s="9">
        <v>72.099999999999994</v>
      </c>
      <c r="AH24" s="9">
        <v>118.80000000000001</v>
      </c>
      <c r="AI24" s="9">
        <v>135.1</v>
      </c>
      <c r="AJ24" s="9">
        <v>163.6</v>
      </c>
      <c r="AK24" s="9">
        <v>196.26</v>
      </c>
      <c r="AL24" s="9">
        <v>235</v>
      </c>
      <c r="AM24" s="9">
        <v>252.32</v>
      </c>
      <c r="AN24" s="9">
        <v>258.89999999999998</v>
      </c>
      <c r="AO24" s="9">
        <v>284.26</v>
      </c>
      <c r="AP24" s="9">
        <v>324</v>
      </c>
      <c r="AQ24" s="10">
        <v>323.89999999999998</v>
      </c>
      <c r="AR24" s="10">
        <v>368.1</v>
      </c>
      <c r="AS24" s="10">
        <v>389</v>
      </c>
      <c r="AT24" s="10">
        <v>445.4</v>
      </c>
      <c r="AU24" s="10">
        <v>484.2</v>
      </c>
      <c r="AV24" s="10">
        <v>551.5</v>
      </c>
      <c r="AW24" s="10">
        <v>667.3</v>
      </c>
      <c r="AX24" s="17">
        <v>770.68000000000006</v>
      </c>
      <c r="AY24" s="17">
        <v>828.3</v>
      </c>
      <c r="AZ24" s="17">
        <v>830.6</v>
      </c>
      <c r="BA24" s="17">
        <v>958.3</v>
      </c>
      <c r="BB24" s="10">
        <v>1050.0999999999999</v>
      </c>
      <c r="BC24" s="10">
        <v>1145.1400000000001</v>
      </c>
      <c r="BD24" s="10">
        <v>1157.5999999999999</v>
      </c>
      <c r="BE24" s="10">
        <v>1186.0200000000002</v>
      </c>
      <c r="BF24" s="10">
        <v>1179.2</v>
      </c>
      <c r="BG24" s="10">
        <v>1151.31</v>
      </c>
      <c r="BH24" s="10">
        <v>1132.3500000000001</v>
      </c>
      <c r="BI24" s="10">
        <v>1141</v>
      </c>
    </row>
    <row r="25" spans="1:68" x14ac:dyDescent="0.3">
      <c r="A25" s="3" t="s">
        <v>16</v>
      </c>
      <c r="B25" s="9">
        <v>40</v>
      </c>
      <c r="C25" s="9">
        <v>42</v>
      </c>
      <c r="D25" s="9">
        <v>40</v>
      </c>
      <c r="E25" s="9">
        <v>40.799999999999997</v>
      </c>
      <c r="F25" s="9">
        <v>40.1</v>
      </c>
      <c r="G25" s="9">
        <v>39.200000000000003</v>
      </c>
      <c r="H25" s="9">
        <v>38.4</v>
      </c>
      <c r="I25" s="9">
        <v>30.8</v>
      </c>
      <c r="J25" s="9">
        <v>32.800000000000004</v>
      </c>
      <c r="K25" s="9">
        <v>31.1</v>
      </c>
      <c r="L25" s="9">
        <f>31.1-1.7-4</f>
        <v>25.400000000000002</v>
      </c>
      <c r="M25" s="9">
        <f>36.9-3-9</f>
        <v>24.9</v>
      </c>
      <c r="N25" s="9">
        <f>38.2-3.8-10</f>
        <v>24.400000000000006</v>
      </c>
      <c r="O25" s="9">
        <f>37.2-4.4-10.6</f>
        <v>22.200000000000003</v>
      </c>
      <c r="P25" s="9">
        <f>34.7-5.8-11.6</f>
        <v>17.300000000000004</v>
      </c>
      <c r="Q25" s="9">
        <f>36.8-5.7-13.5</f>
        <v>17.599999999999998</v>
      </c>
      <c r="R25" s="9">
        <f>34.9-5.6-13.5</f>
        <v>15.799999999999997</v>
      </c>
      <c r="S25" s="9">
        <f>35.2-5.36-13.5</f>
        <v>16.340000000000003</v>
      </c>
      <c r="T25" s="9">
        <f>34.7-5.5-14.24</f>
        <v>14.960000000000003</v>
      </c>
      <c r="U25" s="9">
        <f>35.7-5.88-14.7</f>
        <v>15.120000000000005</v>
      </c>
      <c r="V25" s="9">
        <f>35.2-6.64-13.72</f>
        <v>14.840000000000002</v>
      </c>
      <c r="W25" s="9">
        <v>14.1</v>
      </c>
      <c r="X25" s="9">
        <v>13.9</v>
      </c>
      <c r="Y25" s="9">
        <v>14</v>
      </c>
      <c r="Z25" s="9">
        <v>12</v>
      </c>
      <c r="AA25" s="9">
        <v>11.7</v>
      </c>
      <c r="AB25" s="9">
        <v>10.7</v>
      </c>
      <c r="AC25" s="9">
        <v>10.3</v>
      </c>
      <c r="AD25" s="9">
        <v>4.3</v>
      </c>
      <c r="AE25" s="9">
        <v>4.0999999999999996</v>
      </c>
      <c r="AF25" s="9">
        <v>2.6</v>
      </c>
      <c r="AG25" s="9">
        <v>2.4</v>
      </c>
      <c r="AH25" s="9">
        <v>2.1</v>
      </c>
      <c r="AI25" s="9">
        <v>1.5</v>
      </c>
      <c r="AJ25" s="9">
        <v>1.4</v>
      </c>
      <c r="AK25" s="9">
        <v>1.5</v>
      </c>
      <c r="AL25" s="9">
        <v>1.5</v>
      </c>
      <c r="AM25" s="9">
        <v>0.2</v>
      </c>
      <c r="AN25" s="9">
        <v>0.2</v>
      </c>
      <c r="AO25" s="9">
        <v>0.2</v>
      </c>
      <c r="AP25" s="9">
        <v>0.2</v>
      </c>
      <c r="AQ25" s="10">
        <v>0.2</v>
      </c>
      <c r="AR25" s="10">
        <v>0.2</v>
      </c>
      <c r="AS25" s="10">
        <v>0.2</v>
      </c>
      <c r="AT25" s="10">
        <v>226.5</v>
      </c>
      <c r="AU25" s="10">
        <v>277.8</v>
      </c>
      <c r="AV25" s="10">
        <v>304.10000000000002</v>
      </c>
      <c r="AW25" s="10">
        <v>329.4</v>
      </c>
      <c r="AX25" s="17">
        <v>377.4</v>
      </c>
      <c r="AY25" s="17">
        <v>382.5</v>
      </c>
      <c r="AZ25" s="17">
        <v>429.5</v>
      </c>
      <c r="BA25" s="17">
        <v>516.4</v>
      </c>
      <c r="BB25" s="10">
        <v>526.29999999999995</v>
      </c>
      <c r="BC25" s="10">
        <v>506.8</v>
      </c>
      <c r="BD25" s="10">
        <v>620.4</v>
      </c>
      <c r="BE25" s="10">
        <v>687.3</v>
      </c>
      <c r="BF25" s="10">
        <v>674</v>
      </c>
      <c r="BG25" s="10">
        <v>636.9</v>
      </c>
      <c r="BH25" s="10">
        <v>608.6</v>
      </c>
      <c r="BI25" s="10">
        <v>635.5</v>
      </c>
    </row>
    <row r="26" spans="1:68" x14ac:dyDescent="0.3">
      <c r="A26" s="3" t="s">
        <v>17</v>
      </c>
      <c r="B26" s="9">
        <v>64.5</v>
      </c>
      <c r="C26" s="9">
        <v>110.2</v>
      </c>
      <c r="D26" s="9">
        <v>122</v>
      </c>
      <c r="E26" s="9">
        <v>122</v>
      </c>
      <c r="F26" s="9">
        <v>4156.1000000000004</v>
      </c>
      <c r="G26" s="9">
        <v>4190</v>
      </c>
      <c r="H26" s="9">
        <v>4187.7</v>
      </c>
      <c r="I26" s="9">
        <v>5231.5</v>
      </c>
      <c r="J26" s="9">
        <v>5540.3</v>
      </c>
      <c r="K26" s="9">
        <v>5731</v>
      </c>
      <c r="L26" s="9">
        <v>5904</v>
      </c>
      <c r="M26" s="9">
        <v>5902.1</v>
      </c>
      <c r="N26" s="9">
        <v>6198</v>
      </c>
      <c r="O26" s="9">
        <v>6280</v>
      </c>
      <c r="P26" s="9">
        <v>6307</v>
      </c>
      <c r="Q26" s="9">
        <v>6550</v>
      </c>
      <c r="R26" s="9">
        <v>6640</v>
      </c>
      <c r="S26" s="9">
        <v>6843.8</v>
      </c>
      <c r="T26" s="9">
        <v>6953</v>
      </c>
      <c r="U26" s="9">
        <v>7144</v>
      </c>
      <c r="V26" s="9">
        <v>7271.8</v>
      </c>
      <c r="W26" s="9">
        <v>7922.6</v>
      </c>
      <c r="X26" s="9">
        <v>8371.5</v>
      </c>
      <c r="Y26" s="9">
        <v>8316</v>
      </c>
      <c r="Z26" s="9">
        <v>8689.4</v>
      </c>
      <c r="AA26" s="9">
        <v>8810.1</v>
      </c>
      <c r="AB26" s="9">
        <v>8958.7000000000007</v>
      </c>
      <c r="AC26" s="9">
        <v>9187.7999999999993</v>
      </c>
      <c r="AD26" s="9">
        <v>9498</v>
      </c>
      <c r="AE26" s="9">
        <v>9930.1</v>
      </c>
      <c r="AF26" s="9">
        <v>10762.599999999999</v>
      </c>
      <c r="AG26" s="9">
        <v>11090.8</v>
      </c>
      <c r="AH26" s="9">
        <v>11247.8</v>
      </c>
      <c r="AI26" s="9">
        <v>11365.900000000001</v>
      </c>
      <c r="AJ26" s="9">
        <v>11572.599999999999</v>
      </c>
      <c r="AK26" s="9">
        <v>11869.1</v>
      </c>
      <c r="AL26" s="9">
        <v>12218.72</v>
      </c>
      <c r="AM26" s="9">
        <v>12568.16</v>
      </c>
      <c r="AN26" s="9">
        <v>12900.6</v>
      </c>
      <c r="AO26" s="9">
        <v>13401.12</v>
      </c>
      <c r="AP26" s="9">
        <v>13858.51</v>
      </c>
      <c r="AQ26" s="10">
        <v>14472.63</v>
      </c>
      <c r="AR26" s="10">
        <v>15006.07</v>
      </c>
      <c r="AS26" s="10">
        <v>15391.380000000001</v>
      </c>
      <c r="AT26" s="10">
        <v>15622.279999999999</v>
      </c>
      <c r="AU26" s="10">
        <v>15795.9</v>
      </c>
      <c r="AV26" s="10">
        <v>15991.77</v>
      </c>
      <c r="AW26" s="10">
        <v>16228.94</v>
      </c>
      <c r="AX26" s="17">
        <v>16401.099999999999</v>
      </c>
      <c r="AY26" s="17">
        <v>16526.900000000001</v>
      </c>
      <c r="AZ26" s="17">
        <v>16552.8</v>
      </c>
      <c r="BA26" s="17">
        <v>16572.8</v>
      </c>
      <c r="BB26" s="10">
        <v>16792.73</v>
      </c>
      <c r="BC26" s="10">
        <v>16844</v>
      </c>
      <c r="BD26" s="10">
        <v>16872.52</v>
      </c>
      <c r="BE26" s="10">
        <v>15798.079999999998</v>
      </c>
      <c r="BF26" s="10">
        <v>15864.82</v>
      </c>
      <c r="BG26" s="10">
        <v>15915.8</v>
      </c>
      <c r="BH26" s="10">
        <v>15956.939999999999</v>
      </c>
      <c r="BI26" s="10">
        <v>15988.59</v>
      </c>
    </row>
    <row r="27" spans="1:68" x14ac:dyDescent="0.3">
      <c r="A27" s="3" t="s">
        <v>18</v>
      </c>
      <c r="B27" s="9">
        <f>SUM(B23:B26)</f>
        <v>115.9</v>
      </c>
      <c r="C27" s="9">
        <f t="shared" ref="C27:BI27" si="7">SUM(C23:C26)</f>
        <v>171.6</v>
      </c>
      <c r="D27" s="9">
        <f t="shared" si="7"/>
        <v>181.9</v>
      </c>
      <c r="E27" s="9">
        <f t="shared" si="7"/>
        <v>185.4</v>
      </c>
      <c r="F27" s="9">
        <f t="shared" si="7"/>
        <v>4219.5</v>
      </c>
      <c r="G27" s="9">
        <f t="shared" si="7"/>
        <v>4261.6000000000004</v>
      </c>
      <c r="H27" s="9">
        <f t="shared" si="7"/>
        <v>4259.2</v>
      </c>
      <c r="I27" s="9">
        <f t="shared" si="7"/>
        <v>5296.7</v>
      </c>
      <c r="J27" s="9">
        <f t="shared" si="7"/>
        <v>5625.1</v>
      </c>
      <c r="K27" s="9">
        <f t="shared" si="7"/>
        <v>5822.3</v>
      </c>
      <c r="L27" s="9">
        <f t="shared" si="7"/>
        <v>5997.9</v>
      </c>
      <c r="M27" s="9">
        <f t="shared" si="7"/>
        <v>6003.3</v>
      </c>
      <c r="N27" s="9">
        <f t="shared" si="7"/>
        <v>6300.3</v>
      </c>
      <c r="O27" s="9">
        <f t="shared" si="7"/>
        <v>6378.5</v>
      </c>
      <c r="P27" s="9">
        <f t="shared" si="7"/>
        <v>6402.1</v>
      </c>
      <c r="Q27" s="9">
        <f t="shared" si="7"/>
        <v>6646.9</v>
      </c>
      <c r="R27" s="9">
        <f t="shared" si="7"/>
        <v>6727.1</v>
      </c>
      <c r="S27" s="9">
        <f t="shared" si="7"/>
        <v>6930.4400000000005</v>
      </c>
      <c r="T27" s="9">
        <f t="shared" si="7"/>
        <v>7038.86</v>
      </c>
      <c r="U27" s="9">
        <f t="shared" si="7"/>
        <v>7229.52</v>
      </c>
      <c r="V27" s="9">
        <f t="shared" si="7"/>
        <v>7355.54</v>
      </c>
      <c r="W27" s="9">
        <f t="shared" si="7"/>
        <v>7999.5</v>
      </c>
      <c r="X27" s="9">
        <f t="shared" si="7"/>
        <v>8449.6</v>
      </c>
      <c r="Y27" s="9">
        <f t="shared" si="7"/>
        <v>8403.1</v>
      </c>
      <c r="Z27" s="9">
        <f t="shared" si="7"/>
        <v>8776.2999999999993</v>
      </c>
      <c r="AA27" s="9">
        <f t="shared" si="7"/>
        <v>8899.9</v>
      </c>
      <c r="AB27" s="9">
        <f t="shared" si="7"/>
        <v>9053.8000000000011</v>
      </c>
      <c r="AC27" s="9">
        <f t="shared" si="7"/>
        <v>9283.9</v>
      </c>
      <c r="AD27" s="9">
        <f t="shared" si="7"/>
        <v>9601.7000000000007</v>
      </c>
      <c r="AE27" s="9">
        <f t="shared" si="7"/>
        <v>10046.9</v>
      </c>
      <c r="AF27" s="9">
        <f t="shared" si="7"/>
        <v>10901.099999999999</v>
      </c>
      <c r="AG27" s="9">
        <f t="shared" si="7"/>
        <v>11219.699999999999</v>
      </c>
      <c r="AH27" s="9">
        <f t="shared" si="7"/>
        <v>11425.8</v>
      </c>
      <c r="AI27" s="9">
        <f t="shared" si="7"/>
        <v>11561.800000000001</v>
      </c>
      <c r="AJ27" s="9">
        <f t="shared" si="7"/>
        <v>11795.099999999999</v>
      </c>
      <c r="AK27" s="9">
        <f t="shared" si="7"/>
        <v>12122.76</v>
      </c>
      <c r="AL27" s="9">
        <f t="shared" si="7"/>
        <v>12512.42</v>
      </c>
      <c r="AM27" s="9">
        <f t="shared" si="7"/>
        <v>12876.88</v>
      </c>
      <c r="AN27" s="9">
        <f t="shared" si="7"/>
        <v>13215.800000000001</v>
      </c>
      <c r="AO27" s="9">
        <f t="shared" si="7"/>
        <v>13740.58</v>
      </c>
      <c r="AP27" s="9">
        <f t="shared" si="7"/>
        <v>14240.91</v>
      </c>
      <c r="AQ27" s="9">
        <f t="shared" si="7"/>
        <v>14849.63</v>
      </c>
      <c r="AR27" s="9">
        <f t="shared" si="7"/>
        <v>15424.869999999999</v>
      </c>
      <c r="AS27" s="9">
        <f t="shared" si="7"/>
        <v>15827.980000000001</v>
      </c>
      <c r="AT27" s="9">
        <f t="shared" si="7"/>
        <v>16342.98</v>
      </c>
      <c r="AU27" s="9">
        <f t="shared" si="7"/>
        <v>16606.400000000001</v>
      </c>
      <c r="AV27" s="9">
        <f t="shared" si="7"/>
        <v>16897.47</v>
      </c>
      <c r="AW27" s="9">
        <f t="shared" si="7"/>
        <v>17281.82</v>
      </c>
      <c r="AX27" s="18">
        <f t="shared" si="7"/>
        <v>17602.809999999998</v>
      </c>
      <c r="AY27" s="18">
        <f t="shared" si="7"/>
        <v>17790.2</v>
      </c>
      <c r="AZ27" s="18">
        <f t="shared" si="7"/>
        <v>17866.099999999999</v>
      </c>
      <c r="BA27" s="18">
        <f t="shared" si="7"/>
        <v>18101</v>
      </c>
      <c r="BB27" s="9">
        <f t="shared" si="7"/>
        <v>18424.43</v>
      </c>
      <c r="BC27" s="9">
        <f t="shared" si="7"/>
        <v>18548.84</v>
      </c>
      <c r="BD27" s="9">
        <f t="shared" si="7"/>
        <v>18704.52</v>
      </c>
      <c r="BE27" s="9">
        <f t="shared" si="7"/>
        <v>17727.03</v>
      </c>
      <c r="BF27" s="9">
        <f t="shared" si="7"/>
        <v>17773.72</v>
      </c>
      <c r="BG27" s="9">
        <f t="shared" si="7"/>
        <v>17783.21</v>
      </c>
      <c r="BH27" s="9">
        <f t="shared" si="7"/>
        <v>17774.29</v>
      </c>
      <c r="BI27" s="9">
        <f t="shared" si="7"/>
        <v>17837.89</v>
      </c>
    </row>
    <row r="30" spans="1:68" x14ac:dyDescent="0.3">
      <c r="A30" s="2" t="s">
        <v>19</v>
      </c>
    </row>
    <row r="31" spans="1:68" x14ac:dyDescent="0.3">
      <c r="A31" s="3"/>
      <c r="B31" s="4">
        <f t="shared" ref="B31:BI31" si="8">IF(ISBLANK(B5),"",B5)</f>
        <v>42978</v>
      </c>
      <c r="C31" s="4">
        <f t="shared" si="8"/>
        <v>43008</v>
      </c>
      <c r="D31" s="4">
        <f t="shared" si="8"/>
        <v>43039</v>
      </c>
      <c r="E31" s="4">
        <f t="shared" si="8"/>
        <v>43069</v>
      </c>
      <c r="F31" s="4">
        <f t="shared" si="8"/>
        <v>43100</v>
      </c>
      <c r="G31" s="4">
        <f t="shared" si="8"/>
        <v>43131</v>
      </c>
      <c r="H31" s="4">
        <f t="shared" si="8"/>
        <v>43159</v>
      </c>
      <c r="I31" s="4">
        <f t="shared" si="8"/>
        <v>43190</v>
      </c>
      <c r="J31" s="4">
        <f t="shared" si="8"/>
        <v>43220</v>
      </c>
      <c r="K31" s="4">
        <f t="shared" si="8"/>
        <v>43251</v>
      </c>
      <c r="L31" s="4">
        <f t="shared" si="8"/>
        <v>43281</v>
      </c>
      <c r="M31" s="4">
        <f t="shared" si="8"/>
        <v>43312</v>
      </c>
      <c r="N31" s="4">
        <f t="shared" si="8"/>
        <v>43343</v>
      </c>
      <c r="O31" s="4">
        <f t="shared" si="8"/>
        <v>43373</v>
      </c>
      <c r="P31" s="4">
        <f t="shared" si="8"/>
        <v>43404</v>
      </c>
      <c r="Q31" s="4">
        <f t="shared" si="8"/>
        <v>43434</v>
      </c>
      <c r="R31" s="4">
        <f t="shared" si="8"/>
        <v>43465</v>
      </c>
      <c r="S31" s="4">
        <f t="shared" si="8"/>
        <v>43496</v>
      </c>
      <c r="T31" s="4">
        <f t="shared" si="8"/>
        <v>43524</v>
      </c>
      <c r="U31" s="4">
        <f t="shared" si="8"/>
        <v>43555</v>
      </c>
      <c r="V31" s="4">
        <f t="shared" si="8"/>
        <v>43585</v>
      </c>
      <c r="W31" s="4">
        <f t="shared" si="8"/>
        <v>43616</v>
      </c>
      <c r="X31" s="4">
        <f t="shared" si="8"/>
        <v>43646</v>
      </c>
      <c r="Y31" s="4">
        <f t="shared" si="8"/>
        <v>43677</v>
      </c>
      <c r="Z31" s="4">
        <f t="shared" si="8"/>
        <v>43708</v>
      </c>
      <c r="AA31" s="4">
        <f t="shared" si="8"/>
        <v>43738</v>
      </c>
      <c r="AB31" s="4">
        <f t="shared" si="8"/>
        <v>43769</v>
      </c>
      <c r="AC31" s="4">
        <f t="shared" si="8"/>
        <v>43799</v>
      </c>
      <c r="AD31" s="4">
        <f t="shared" si="8"/>
        <v>43830</v>
      </c>
      <c r="AE31" s="4">
        <f t="shared" si="8"/>
        <v>43861</v>
      </c>
      <c r="AF31" s="4">
        <f t="shared" si="8"/>
        <v>43889</v>
      </c>
      <c r="AG31" s="4">
        <f t="shared" si="8"/>
        <v>43921</v>
      </c>
      <c r="AH31" s="4">
        <f t="shared" si="8"/>
        <v>43951</v>
      </c>
      <c r="AI31" s="4">
        <f t="shared" si="8"/>
        <v>43982</v>
      </c>
      <c r="AJ31" s="4">
        <f t="shared" si="8"/>
        <v>44012</v>
      </c>
      <c r="AK31" s="4">
        <f t="shared" si="8"/>
        <v>44043</v>
      </c>
      <c r="AL31" s="4">
        <f t="shared" si="8"/>
        <v>44074</v>
      </c>
      <c r="AM31" s="4">
        <f t="shared" si="8"/>
        <v>44104</v>
      </c>
      <c r="AN31" s="4">
        <f t="shared" si="8"/>
        <v>44135</v>
      </c>
      <c r="AO31" s="4">
        <f t="shared" si="8"/>
        <v>44165</v>
      </c>
      <c r="AP31" s="4">
        <f t="shared" si="8"/>
        <v>44196</v>
      </c>
      <c r="AQ31" s="4">
        <f t="shared" si="8"/>
        <v>44227</v>
      </c>
      <c r="AR31" s="4">
        <f t="shared" si="8"/>
        <v>44255</v>
      </c>
      <c r="AS31" s="4">
        <f t="shared" si="8"/>
        <v>44286</v>
      </c>
      <c r="AT31" s="4">
        <f t="shared" si="8"/>
        <v>44316</v>
      </c>
      <c r="AU31" s="4">
        <f t="shared" si="8"/>
        <v>44347</v>
      </c>
      <c r="AV31" s="4">
        <f t="shared" si="8"/>
        <v>44377</v>
      </c>
      <c r="AW31" s="4">
        <f t="shared" si="8"/>
        <v>44408</v>
      </c>
      <c r="AX31" s="14">
        <f t="shared" si="8"/>
        <v>44439</v>
      </c>
      <c r="AY31" s="14">
        <f t="shared" si="8"/>
        <v>44469</v>
      </c>
      <c r="AZ31" s="14">
        <f t="shared" si="8"/>
        <v>44500</v>
      </c>
      <c r="BA31" s="14">
        <f t="shared" si="8"/>
        <v>44530</v>
      </c>
      <c r="BB31" s="4">
        <f t="shared" si="8"/>
        <v>44561</v>
      </c>
      <c r="BC31" s="4">
        <f t="shared" si="8"/>
        <v>44592</v>
      </c>
      <c r="BD31" s="4">
        <f t="shared" si="8"/>
        <v>44620</v>
      </c>
      <c r="BE31" s="4">
        <f t="shared" si="8"/>
        <v>44651</v>
      </c>
      <c r="BF31" s="4">
        <f t="shared" si="8"/>
        <v>44681</v>
      </c>
      <c r="BG31" s="4">
        <f t="shared" si="8"/>
        <v>44712</v>
      </c>
      <c r="BH31" s="4">
        <f t="shared" si="8"/>
        <v>44742</v>
      </c>
      <c r="BI31" s="4">
        <f t="shared" si="8"/>
        <v>44773</v>
      </c>
      <c r="BJ31" s="5"/>
      <c r="BK31" s="5" t="str">
        <f t="shared" ref="B31:BP31" si="9">IF(ISBLANK(BK5),"",BK5)</f>
        <v/>
      </c>
      <c r="BL31" s="5" t="str">
        <f t="shared" si="9"/>
        <v/>
      </c>
      <c r="BM31" s="5" t="str">
        <f t="shared" si="9"/>
        <v/>
      </c>
      <c r="BN31" s="5" t="str">
        <f t="shared" si="9"/>
        <v/>
      </c>
      <c r="BO31" s="5" t="str">
        <f t="shared" si="9"/>
        <v/>
      </c>
      <c r="BP31" s="5" t="str">
        <f t="shared" si="9"/>
        <v/>
      </c>
    </row>
    <row r="32" spans="1:68" x14ac:dyDescent="0.3">
      <c r="A32" s="3" t="s">
        <v>20</v>
      </c>
      <c r="B32" s="9">
        <v>27.5</v>
      </c>
      <c r="C32" s="9">
        <v>30.400000000000002</v>
      </c>
      <c r="D32" s="9">
        <v>29.699999999999996</v>
      </c>
      <c r="E32" s="9">
        <v>30.799999999999997</v>
      </c>
      <c r="F32" s="9">
        <v>30.299999999999997</v>
      </c>
      <c r="G32" s="9">
        <v>33.6</v>
      </c>
      <c r="H32" s="9">
        <v>33.5</v>
      </c>
      <c r="I32" s="9">
        <v>30.999999999999996</v>
      </c>
      <c r="J32" s="9">
        <v>28.599999999999998</v>
      </c>
      <c r="K32" s="9">
        <v>27.1</v>
      </c>
      <c r="L32" s="9">
        <v>24.000000000000004</v>
      </c>
      <c r="M32" s="9">
        <v>22.900000000000002</v>
      </c>
      <c r="N32" s="9">
        <v>21.900000000000002</v>
      </c>
      <c r="O32" s="9">
        <v>20.5</v>
      </c>
      <c r="P32" s="9">
        <v>18.5</v>
      </c>
      <c r="Q32" s="9">
        <v>19</v>
      </c>
      <c r="R32" s="9">
        <v>17.300000000000004</v>
      </c>
      <c r="S32" s="9">
        <v>17.700000000000003</v>
      </c>
      <c r="T32" s="9">
        <v>19</v>
      </c>
      <c r="U32" s="9">
        <v>19.000000000000004</v>
      </c>
      <c r="V32" s="9">
        <v>21.000000000000004</v>
      </c>
      <c r="W32" s="9">
        <v>20.800000000000004</v>
      </c>
      <c r="X32" s="9">
        <v>24.3</v>
      </c>
      <c r="Y32" s="9">
        <v>39.20000000000001</v>
      </c>
      <c r="Z32" s="9">
        <v>40.6</v>
      </c>
      <c r="AA32" s="9">
        <v>45.6</v>
      </c>
      <c r="AB32" s="9">
        <v>53.8</v>
      </c>
      <c r="AC32" s="9">
        <v>52.4</v>
      </c>
      <c r="AD32" s="9">
        <v>59.7</v>
      </c>
      <c r="AE32" s="9">
        <v>71.7</v>
      </c>
      <c r="AF32" s="9">
        <v>89.3</v>
      </c>
      <c r="AG32" s="9">
        <v>87.5</v>
      </c>
      <c r="AH32" s="9">
        <v>135.90000000000003</v>
      </c>
      <c r="AI32" s="9">
        <v>151.19999999999999</v>
      </c>
      <c r="AJ32" s="9">
        <v>179.7</v>
      </c>
      <c r="AK32" s="9">
        <v>212</v>
      </c>
      <c r="AL32" s="9">
        <v>248.6</v>
      </c>
      <c r="AM32" s="9">
        <v>265</v>
      </c>
      <c r="AN32" s="9">
        <v>271.5</v>
      </c>
      <c r="AO32" s="9">
        <v>297.5</v>
      </c>
      <c r="AP32" s="9">
        <v>337.2</v>
      </c>
      <c r="AQ32" s="9">
        <v>337.2</v>
      </c>
      <c r="AR32" s="9">
        <v>382.3</v>
      </c>
      <c r="AS32" s="9">
        <v>404.1</v>
      </c>
      <c r="AT32" s="9">
        <v>688.3</v>
      </c>
      <c r="AU32" s="9">
        <v>777.1</v>
      </c>
      <c r="AV32" s="9">
        <v>870.8</v>
      </c>
      <c r="AW32" s="9">
        <v>1013.5</v>
      </c>
      <c r="AX32" s="18">
        <v>1164.75</v>
      </c>
      <c r="AY32" s="18">
        <v>1226.9000000000001</v>
      </c>
      <c r="AZ32" s="18">
        <v>1277.2</v>
      </c>
      <c r="BA32" s="18">
        <v>1491.95</v>
      </c>
      <c r="BB32" s="9">
        <v>1594.9</v>
      </c>
      <c r="BC32" s="9">
        <v>1670.1</v>
      </c>
      <c r="BD32" s="9">
        <v>1796.5</v>
      </c>
      <c r="BE32" s="9">
        <v>1892.2</v>
      </c>
      <c r="BF32" s="9">
        <v>1872.9</v>
      </c>
      <c r="BG32" s="9">
        <v>1832.3</v>
      </c>
      <c r="BH32" s="9">
        <v>1784.9</v>
      </c>
      <c r="BI32" s="9">
        <v>1816.9</v>
      </c>
    </row>
    <row r="33" spans="1:61" x14ac:dyDescent="0.3">
      <c r="A33" s="3" t="s">
        <v>21</v>
      </c>
      <c r="B33" s="9">
        <v>23.9</v>
      </c>
      <c r="C33" s="9">
        <v>31</v>
      </c>
      <c r="D33" s="9">
        <v>30.2</v>
      </c>
      <c r="E33" s="9">
        <v>32.6</v>
      </c>
      <c r="F33" s="9">
        <v>33.1</v>
      </c>
      <c r="G33" s="9">
        <v>38</v>
      </c>
      <c r="H33" s="9">
        <v>38</v>
      </c>
      <c r="I33" s="9">
        <v>34.200000000000003</v>
      </c>
      <c r="J33" s="9">
        <v>56.2</v>
      </c>
      <c r="K33" s="9">
        <v>64.199999999999989</v>
      </c>
      <c r="L33" s="9">
        <f>75.6-1.7-4</f>
        <v>69.899999999999991</v>
      </c>
      <c r="M33" s="9">
        <f>90.3-3-9</f>
        <v>78.3</v>
      </c>
      <c r="N33" s="9">
        <f>94.2-3.8-10</f>
        <v>80.400000000000006</v>
      </c>
      <c r="O33" s="9">
        <f>93-4.4-10.6</f>
        <v>78</v>
      </c>
      <c r="P33" s="9">
        <f>94-5.8-11.6</f>
        <v>76.600000000000009</v>
      </c>
      <c r="Q33" s="9">
        <f>97.1-5.7-13.5</f>
        <v>77.899999999999991</v>
      </c>
      <c r="R33" s="9">
        <f>88.9-5.6-13.5</f>
        <v>69.800000000000011</v>
      </c>
      <c r="S33" s="9">
        <v>87.800000000000011</v>
      </c>
      <c r="T33" s="9">
        <f>86.6-5.5-14.24</f>
        <v>66.86</v>
      </c>
      <c r="U33" s="9">
        <f>87.1-5.88-14.7</f>
        <v>66.52</v>
      </c>
      <c r="V33" s="9">
        <f>83.1-6.64-13.72</f>
        <v>62.739999999999995</v>
      </c>
      <c r="W33" s="9">
        <v>56.1</v>
      </c>
      <c r="X33" s="9">
        <v>53.8</v>
      </c>
      <c r="Y33" s="9">
        <v>47.9</v>
      </c>
      <c r="Z33" s="9">
        <v>46.3</v>
      </c>
      <c r="AA33" s="9">
        <v>44.2</v>
      </c>
      <c r="AB33" s="9">
        <v>41.3</v>
      </c>
      <c r="AC33" s="9">
        <v>43.7</v>
      </c>
      <c r="AD33" s="9">
        <v>44</v>
      </c>
      <c r="AE33" s="9">
        <v>45.1</v>
      </c>
      <c r="AF33" s="9">
        <v>49.2</v>
      </c>
      <c r="AG33" s="9">
        <v>41.4</v>
      </c>
      <c r="AH33" s="9">
        <v>42.1</v>
      </c>
      <c r="AI33" s="9">
        <v>44.7</v>
      </c>
      <c r="AJ33" s="9">
        <v>42.8</v>
      </c>
      <c r="AK33" s="9">
        <v>41.7</v>
      </c>
      <c r="AL33" s="9">
        <v>45.1</v>
      </c>
      <c r="AM33" s="9">
        <v>43.7</v>
      </c>
      <c r="AN33" s="9">
        <v>43.7</v>
      </c>
      <c r="AO33" s="9">
        <v>42</v>
      </c>
      <c r="AP33" s="9">
        <v>45.2</v>
      </c>
      <c r="AQ33" s="9">
        <v>39.799999999999997</v>
      </c>
      <c r="AR33" s="9">
        <v>36.5</v>
      </c>
      <c r="AS33" s="9">
        <v>32.5</v>
      </c>
      <c r="AT33" s="9">
        <v>32.4</v>
      </c>
      <c r="AU33" s="9">
        <v>33.4</v>
      </c>
      <c r="AV33" s="9">
        <v>34.9</v>
      </c>
      <c r="AW33" s="9">
        <v>39.4</v>
      </c>
      <c r="AX33" s="18">
        <v>36.9</v>
      </c>
      <c r="AY33" s="18">
        <v>36.4</v>
      </c>
      <c r="AZ33" s="18">
        <v>36.1</v>
      </c>
      <c r="BA33" s="18">
        <v>36.200000000000003</v>
      </c>
      <c r="BB33" s="9">
        <v>36.799999999999997</v>
      </c>
      <c r="BC33" s="9">
        <v>34.700000000000003</v>
      </c>
      <c r="BD33" s="9">
        <v>35.5</v>
      </c>
      <c r="BE33" s="9">
        <v>36.700000000000003</v>
      </c>
      <c r="BF33" s="9">
        <v>36</v>
      </c>
      <c r="BG33" s="9">
        <v>35.1</v>
      </c>
      <c r="BH33" s="9">
        <v>32.5</v>
      </c>
      <c r="BI33" s="9">
        <v>32.4</v>
      </c>
    </row>
    <row r="34" spans="1:61" x14ac:dyDescent="0.3">
      <c r="A34" s="3" t="s">
        <v>22</v>
      </c>
      <c r="B34" s="9">
        <v>64.5</v>
      </c>
      <c r="C34" s="9">
        <v>110.2</v>
      </c>
      <c r="D34" s="9">
        <v>122</v>
      </c>
      <c r="E34" s="9">
        <v>122</v>
      </c>
      <c r="F34" s="9">
        <v>4156.1000000000004</v>
      </c>
      <c r="G34" s="9">
        <v>4190</v>
      </c>
      <c r="H34" s="9">
        <v>4187.7</v>
      </c>
      <c r="I34" s="9">
        <v>5231.5</v>
      </c>
      <c r="J34" s="9">
        <v>5540.3</v>
      </c>
      <c r="K34" s="9">
        <v>5731</v>
      </c>
      <c r="L34" s="9">
        <v>5904</v>
      </c>
      <c r="M34" s="9">
        <v>5902.1</v>
      </c>
      <c r="N34" s="9">
        <v>6198</v>
      </c>
      <c r="O34" s="9">
        <v>6280</v>
      </c>
      <c r="P34" s="9">
        <v>6307</v>
      </c>
      <c r="Q34" s="9">
        <v>6550</v>
      </c>
      <c r="R34" s="9">
        <v>6640</v>
      </c>
      <c r="S34" s="9">
        <v>6843.8</v>
      </c>
      <c r="T34" s="9">
        <v>6953</v>
      </c>
      <c r="U34" s="9">
        <v>7144</v>
      </c>
      <c r="V34" s="9">
        <v>7271.8</v>
      </c>
      <c r="W34" s="9">
        <v>7922.6</v>
      </c>
      <c r="X34" s="9">
        <v>8371.5</v>
      </c>
      <c r="Y34" s="9">
        <v>8316</v>
      </c>
      <c r="Z34" s="9">
        <v>8689.4</v>
      </c>
      <c r="AA34" s="9">
        <v>8810.1</v>
      </c>
      <c r="AB34" s="9">
        <v>8958.7000000000007</v>
      </c>
      <c r="AC34" s="9">
        <v>9187.7999999999993</v>
      </c>
      <c r="AD34" s="9">
        <v>9498</v>
      </c>
      <c r="AE34" s="9">
        <v>9930.1</v>
      </c>
      <c r="AF34" s="9">
        <v>10762.599999999999</v>
      </c>
      <c r="AG34" s="9">
        <v>11090.8</v>
      </c>
      <c r="AH34" s="9">
        <v>11247.8</v>
      </c>
      <c r="AI34" s="9">
        <v>11365.900000000001</v>
      </c>
      <c r="AJ34" s="9">
        <v>11572.599999999999</v>
      </c>
      <c r="AK34" s="9">
        <v>11869.1</v>
      </c>
      <c r="AL34" s="9">
        <v>12218.72</v>
      </c>
      <c r="AM34" s="9">
        <v>12568.16</v>
      </c>
      <c r="AN34" s="9">
        <v>12900.6</v>
      </c>
      <c r="AO34" s="9">
        <v>13401.12</v>
      </c>
      <c r="AP34" s="9">
        <v>13858.51</v>
      </c>
      <c r="AQ34" s="9">
        <v>14472.63</v>
      </c>
      <c r="AR34" s="9">
        <v>15006.07</v>
      </c>
      <c r="AS34" s="9">
        <v>15391.380000000001</v>
      </c>
      <c r="AT34" s="9">
        <v>15622.279999999999</v>
      </c>
      <c r="AU34" s="9">
        <v>15795.9</v>
      </c>
      <c r="AV34" s="9">
        <v>15991.77</v>
      </c>
      <c r="AW34" s="9">
        <v>16228.94</v>
      </c>
      <c r="AX34" s="18">
        <v>16401.099999999999</v>
      </c>
      <c r="AY34" s="18">
        <v>16526.900000000001</v>
      </c>
      <c r="AZ34" s="18">
        <v>16552.8</v>
      </c>
      <c r="BA34" s="18">
        <v>16572.8</v>
      </c>
      <c r="BB34" s="9">
        <v>16792.73</v>
      </c>
      <c r="BC34" s="9">
        <v>16844</v>
      </c>
      <c r="BD34" s="9">
        <v>16872.52</v>
      </c>
      <c r="BE34" s="9">
        <v>15798.1</v>
      </c>
      <c r="BF34" s="9">
        <v>15864.82</v>
      </c>
      <c r="BG34" s="9">
        <v>15915.8</v>
      </c>
      <c r="BH34" s="9">
        <v>15956.939999999999</v>
      </c>
      <c r="BI34" s="9">
        <v>15988.59</v>
      </c>
    </row>
    <row r="35" spans="1:61" x14ac:dyDescent="0.3">
      <c r="A35" s="3" t="s">
        <v>18</v>
      </c>
      <c r="B35" s="9">
        <f>SUM(B32:B34)</f>
        <v>115.9</v>
      </c>
      <c r="C35" s="9">
        <f t="shared" ref="C35:BI35" si="10">SUM(C32:C34)</f>
        <v>171.60000000000002</v>
      </c>
      <c r="D35" s="9">
        <f t="shared" si="10"/>
        <v>181.89999999999998</v>
      </c>
      <c r="E35" s="9">
        <f t="shared" si="10"/>
        <v>185.4</v>
      </c>
      <c r="F35" s="9">
        <f t="shared" si="10"/>
        <v>4219.5</v>
      </c>
      <c r="G35" s="9">
        <f t="shared" si="10"/>
        <v>4261.6000000000004</v>
      </c>
      <c r="H35" s="9">
        <f t="shared" si="10"/>
        <v>4259.2</v>
      </c>
      <c r="I35" s="9">
        <f t="shared" si="10"/>
        <v>5296.7</v>
      </c>
      <c r="J35" s="9">
        <f t="shared" si="10"/>
        <v>5625.1</v>
      </c>
      <c r="K35" s="9">
        <f t="shared" si="10"/>
        <v>5822.3</v>
      </c>
      <c r="L35" s="9">
        <f t="shared" si="10"/>
        <v>5997.9</v>
      </c>
      <c r="M35" s="9">
        <f t="shared" si="10"/>
        <v>6003.3</v>
      </c>
      <c r="N35" s="9">
        <f t="shared" si="10"/>
        <v>6300.3</v>
      </c>
      <c r="O35" s="9">
        <f t="shared" si="10"/>
        <v>6378.5</v>
      </c>
      <c r="P35" s="9">
        <f t="shared" si="10"/>
        <v>6402.1</v>
      </c>
      <c r="Q35" s="9">
        <f t="shared" si="10"/>
        <v>6646.9</v>
      </c>
      <c r="R35" s="9">
        <f t="shared" si="10"/>
        <v>6727.1</v>
      </c>
      <c r="S35" s="9">
        <f t="shared" si="10"/>
        <v>6949.3</v>
      </c>
      <c r="T35" s="9">
        <f t="shared" si="10"/>
        <v>7038.86</v>
      </c>
      <c r="U35" s="9">
        <f t="shared" si="10"/>
        <v>7229.52</v>
      </c>
      <c r="V35" s="9">
        <f t="shared" si="10"/>
        <v>7355.54</v>
      </c>
      <c r="W35" s="9">
        <f t="shared" si="10"/>
        <v>7999.5</v>
      </c>
      <c r="X35" s="9">
        <f t="shared" si="10"/>
        <v>8449.6</v>
      </c>
      <c r="Y35" s="9">
        <f t="shared" si="10"/>
        <v>8403.1</v>
      </c>
      <c r="Z35" s="9">
        <f t="shared" si="10"/>
        <v>8776.2999999999993</v>
      </c>
      <c r="AA35" s="9">
        <f t="shared" si="10"/>
        <v>8899.9</v>
      </c>
      <c r="AB35" s="9">
        <f t="shared" si="10"/>
        <v>9053.8000000000011</v>
      </c>
      <c r="AC35" s="9">
        <f t="shared" si="10"/>
        <v>9283.9</v>
      </c>
      <c r="AD35" s="9">
        <f t="shared" si="10"/>
        <v>9601.7000000000007</v>
      </c>
      <c r="AE35" s="9">
        <f t="shared" si="10"/>
        <v>10046.9</v>
      </c>
      <c r="AF35" s="9">
        <f t="shared" si="10"/>
        <v>10901.099999999999</v>
      </c>
      <c r="AG35" s="9">
        <f t="shared" si="10"/>
        <v>11219.699999999999</v>
      </c>
      <c r="AH35" s="9">
        <f t="shared" si="10"/>
        <v>11425.8</v>
      </c>
      <c r="AI35" s="9">
        <f t="shared" si="10"/>
        <v>11561.800000000001</v>
      </c>
      <c r="AJ35" s="9">
        <f t="shared" si="10"/>
        <v>11795.099999999999</v>
      </c>
      <c r="AK35" s="9">
        <f t="shared" si="10"/>
        <v>12122.800000000001</v>
      </c>
      <c r="AL35" s="9">
        <f t="shared" si="10"/>
        <v>12512.42</v>
      </c>
      <c r="AM35" s="9">
        <f t="shared" si="10"/>
        <v>12876.86</v>
      </c>
      <c r="AN35" s="9">
        <f t="shared" si="10"/>
        <v>13215.800000000001</v>
      </c>
      <c r="AO35" s="9">
        <f t="shared" si="10"/>
        <v>13740.62</v>
      </c>
      <c r="AP35" s="9">
        <f t="shared" si="10"/>
        <v>14240.91</v>
      </c>
      <c r="AQ35" s="9">
        <f t="shared" si="10"/>
        <v>14849.63</v>
      </c>
      <c r="AR35" s="9">
        <f t="shared" si="10"/>
        <v>15424.869999999999</v>
      </c>
      <c r="AS35" s="9">
        <f t="shared" si="10"/>
        <v>15827.980000000001</v>
      </c>
      <c r="AT35" s="9">
        <f t="shared" si="10"/>
        <v>16342.98</v>
      </c>
      <c r="AU35" s="9">
        <f t="shared" si="10"/>
        <v>16606.400000000001</v>
      </c>
      <c r="AV35" s="9">
        <f t="shared" si="10"/>
        <v>16897.47</v>
      </c>
      <c r="AW35" s="9">
        <f t="shared" si="10"/>
        <v>17281.84</v>
      </c>
      <c r="AX35" s="18">
        <f t="shared" si="10"/>
        <v>17602.75</v>
      </c>
      <c r="AY35" s="18">
        <f t="shared" si="10"/>
        <v>17790.2</v>
      </c>
      <c r="AZ35" s="18">
        <f t="shared" si="10"/>
        <v>17866.099999999999</v>
      </c>
      <c r="BA35" s="18">
        <f t="shared" si="10"/>
        <v>18100.95</v>
      </c>
      <c r="BB35" s="9">
        <f t="shared" si="10"/>
        <v>18424.43</v>
      </c>
      <c r="BC35" s="9">
        <f t="shared" si="10"/>
        <v>18548.8</v>
      </c>
      <c r="BD35" s="9">
        <f t="shared" si="10"/>
        <v>18704.52</v>
      </c>
      <c r="BE35" s="9">
        <f t="shared" si="10"/>
        <v>17727</v>
      </c>
      <c r="BF35" s="9">
        <f t="shared" si="10"/>
        <v>17773.72</v>
      </c>
      <c r="BG35" s="9">
        <f t="shared" si="10"/>
        <v>17783.2</v>
      </c>
      <c r="BH35" s="9">
        <f t="shared" si="10"/>
        <v>17774.34</v>
      </c>
      <c r="BI35" s="9">
        <f t="shared" si="10"/>
        <v>17837.89</v>
      </c>
    </row>
    <row r="43" spans="1:61" s="11" customFormat="1" x14ac:dyDescent="0.3"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9"/>
      <c r="AY43" s="19"/>
      <c r="AZ43" s="19"/>
      <c r="BA43" s="19"/>
      <c r="BB43" s="12"/>
      <c r="BC43" s="12"/>
      <c r="BD43" s="12"/>
    </row>
  </sheetData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시장규모추이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2022-07-07T05:28:34Z</dcterms:created>
  <dcterms:modified xsi:type="dcterms:W3CDTF">2022-12-16T05:44:10Z</dcterms:modified>
</cp:coreProperties>
</file>